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016a02e7e623b891/デスクトップ/"/>
    </mc:Choice>
  </mc:AlternateContent>
  <xr:revisionPtr revIDLastSave="3" documentId="13_ncr:1_{7DCD29A5-D4BC-4290-82CA-31F02052F0BA}" xr6:coauthVersionLast="47" xr6:coauthVersionMax="47" xr10:uidLastSave="{CB278741-B9FB-433A-A9E8-05A930633D51}"/>
  <bookViews>
    <workbookView xWindow="-120" yWindow="-120" windowWidth="20730" windowHeight="11040" tabRatio="719" xr2:uid="{00000000-000D-0000-FFFF-FFFF00000000}"/>
  </bookViews>
  <sheets>
    <sheet name="57回決算書 " sheetId="2" r:id="rId1"/>
    <sheet name="Ⅰ会費収入(振込)" sheetId="3" r:id="rId2"/>
    <sheet name="Ⅰ会費収入(当日払い)" sheetId="4" r:id="rId3"/>
    <sheet name="Ⅱ-1ご祝儀・寄付" sheetId="5" r:id="rId4"/>
    <sheet name="Ⅱ‐2寄付" sheetId="6" r:id="rId5"/>
    <sheet name="Ⅱ‐5預金利息" sheetId="7" r:id="rId6"/>
    <sheet name="Ⅱ‐7記念品販売" sheetId="8" r:id="rId7"/>
    <sheet name="Ⅲ-1総会・懇親会費用" sheetId="9" r:id="rId8"/>
    <sheet name="Ⅲ-2会場設営費" sheetId="10" r:id="rId9"/>
    <sheet name="Ⅲ-3案内状費用" sheetId="11" r:id="rId10"/>
    <sheet name="Ⅲ-4来賓宿泊費・お土産" sheetId="12" r:id="rId11"/>
    <sheet name="Ⅲ-5来賓お車代" sheetId="13" r:id="rId12"/>
    <sheet name="Ⅲ-6イベント代" sheetId="14" r:id="rId13"/>
    <sheet name="Ⅲ-7配布資料印刷代" sheetId="15" r:id="rId14"/>
    <sheet name="Ⅲ-9諸雑費" sheetId="16" r:id="rId15"/>
    <sheet name="Ⅳ-1交通費" sheetId="17" r:id="rId16"/>
    <sheet name="Ⅳ-2通信費・送料" sheetId="18" r:id="rId17"/>
    <sheet name="Ⅳ-4文具・消耗品費" sheetId="19" r:id="rId18"/>
    <sheet name="Ⅳ-5振込手数料" sheetId="20" r:id="rId19"/>
    <sheet name="Ⅳ-8引継会費" sheetId="21" r:id="rId20"/>
  </sheets>
  <calcPr calcId="191029"/>
  <extLst>
    <ext uri="GoogleSheetsCustomDataVersion2">
      <go:sheetsCustomData xmlns:go="http://customooxmlschemas.google.com/" r:id="rId22" roundtripDataChecksum="cBVzuOADsdLh+Kf4jlg4ZvYbblpBT9C+jT5MkCQ9yB8="/>
    </ext>
  </extLst>
</workbook>
</file>

<file path=xl/calcChain.xml><?xml version="1.0" encoding="utf-8"?>
<calcChain xmlns="http://schemas.openxmlformats.org/spreadsheetml/2006/main">
  <c r="C16" i="3" l="1"/>
  <c r="C7" i="3"/>
  <c r="C6" i="18"/>
  <c r="C4" i="17"/>
  <c r="C4" i="12"/>
  <c r="C4" i="11"/>
  <c r="C6" i="11"/>
  <c r="E15" i="10"/>
  <c r="E16" i="10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8" i="10"/>
  <c r="E8" i="10" s="1"/>
  <c r="E17" i="10" s="1"/>
  <c r="D4" i="9"/>
  <c r="D5" i="9"/>
  <c r="C5" i="9"/>
  <c r="C6" i="9"/>
  <c r="C6" i="8"/>
  <c r="C8" i="4" l="1"/>
  <c r="C4" i="4"/>
  <c r="C6" i="4"/>
  <c r="C5" i="4"/>
  <c r="C6" i="3"/>
  <c r="C12" i="3"/>
  <c r="C5" i="3"/>
  <c r="C4" i="3"/>
  <c r="B54" i="2"/>
  <c r="E49" i="2"/>
  <c r="E47" i="2"/>
  <c r="E54" i="2" s="1"/>
  <c r="E43" i="2"/>
  <c r="E41" i="2"/>
  <c r="E40" i="2"/>
  <c r="E38" i="2"/>
  <c r="E37" i="2"/>
  <c r="E35" i="2"/>
  <c r="E44" i="2" s="1"/>
  <c r="E55" i="2" s="1"/>
  <c r="B30" i="2"/>
  <c r="E28" i="2"/>
  <c r="E30" i="2"/>
  <c r="G20" i="2"/>
  <c r="D20" i="2"/>
  <c r="B35" i="2" s="1"/>
  <c r="B44" i="2" s="1"/>
  <c r="B55" i="2" s="1"/>
  <c r="E19" i="2"/>
  <c r="B19" i="2"/>
  <c r="E18" i="2"/>
  <c r="B18" i="2"/>
  <c r="E17" i="2"/>
  <c r="B17" i="2"/>
  <c r="E16" i="2"/>
  <c r="B16" i="2"/>
  <c r="E15" i="2"/>
  <c r="E20" i="2" s="1"/>
  <c r="E31" i="2" s="1"/>
  <c r="E56" i="2" s="1"/>
  <c r="B15" i="2"/>
  <c r="B20" i="2" s="1"/>
  <c r="B31" i="2" s="1"/>
  <c r="B56" i="2" s="1"/>
  <c r="C7" i="21" l="1"/>
  <c r="C5" i="20"/>
  <c r="C6" i="19"/>
  <c r="C10" i="17"/>
  <c r="C8" i="16"/>
  <c r="C7" i="15"/>
  <c r="C7" i="14"/>
  <c r="C5" i="13"/>
  <c r="C5" i="12"/>
  <c r="C6" i="10"/>
  <c r="C7" i="9"/>
  <c r="C5" i="7"/>
  <c r="C7" i="6"/>
  <c r="D10" i="5"/>
  <c r="C7" i="11" l="1"/>
  <c r="C14" i="3"/>
  <c r="C10" i="4" s="1"/>
</calcChain>
</file>

<file path=xl/sharedStrings.xml><?xml version="1.0" encoding="utf-8"?>
<sst xmlns="http://schemas.openxmlformats.org/spreadsheetml/2006/main" count="343" uniqueCount="237">
  <si>
    <t>（単位：円）</t>
  </si>
  <si>
    <t>金　額</t>
  </si>
  <si>
    <t>備　考</t>
  </si>
  <si>
    <t>収 入 の 部</t>
  </si>
  <si>
    <t>Ⅰ 会費収入</t>
  </si>
  <si>
    <t>　１．中学</t>
  </si>
  <si>
    <t xml:space="preserve">(@11,000)                     </t>
  </si>
  <si>
    <t>　２．高校</t>
  </si>
  <si>
    <t xml:space="preserve">(@8,000)                     </t>
  </si>
  <si>
    <t xml:space="preserve">(@3,500)   </t>
  </si>
  <si>
    <t>会費収入計</t>
  </si>
  <si>
    <t>Ⅱ その他収入</t>
  </si>
  <si>
    <t>　１．ご祝儀・寄付</t>
  </si>
  <si>
    <t>　２．寄付</t>
  </si>
  <si>
    <t>　４．支部助成金</t>
  </si>
  <si>
    <t>　５．預金利息</t>
  </si>
  <si>
    <t>　６．募金</t>
  </si>
  <si>
    <t>　８．その他</t>
  </si>
  <si>
    <t>その他収入計</t>
  </si>
  <si>
    <t>収　入　合　計</t>
  </si>
  <si>
    <t>支　出　の　部</t>
  </si>
  <si>
    <t>Ⅲ　総会関係</t>
  </si>
  <si>
    <t>　１．総会・懇親会費用</t>
  </si>
  <si>
    <t>　２．会場設営費</t>
  </si>
  <si>
    <t>設営費、音響、看板等</t>
  </si>
  <si>
    <t>　３．案内状費用</t>
  </si>
  <si>
    <t>案内状、はがき着払い費用、私書箱費用、個人情報保護シール費用</t>
  </si>
  <si>
    <t>　４．来賓宿泊費・お土産</t>
  </si>
  <si>
    <t>　５．来賓お車代</t>
  </si>
  <si>
    <t>校長1名　あずさ普通席定価往復(1.4万)</t>
  </si>
  <si>
    <t>　６．イベント代</t>
  </si>
  <si>
    <t>　７．配布資料印刷代</t>
  </si>
  <si>
    <t>当日配布資料</t>
  </si>
  <si>
    <t>　８．予備費</t>
  </si>
  <si>
    <t>　９．諸雑費</t>
  </si>
  <si>
    <t>総会関係支出計</t>
  </si>
  <si>
    <t>Ⅳ　実行委員会関係</t>
  </si>
  <si>
    <t>　１．交通費</t>
  </si>
  <si>
    <t>実行委員交通費</t>
  </si>
  <si>
    <t>　２．通信費・送料</t>
  </si>
  <si>
    <t>　３．打合せ会議費</t>
  </si>
  <si>
    <t>会場費・施設費</t>
  </si>
  <si>
    <t>　４．文具・消耗品費</t>
  </si>
  <si>
    <t>文具代</t>
  </si>
  <si>
    <t>　５．振込手数料</t>
  </si>
  <si>
    <t xml:space="preserve">  ６．諸雑費</t>
  </si>
  <si>
    <t>　８．引継会費</t>
  </si>
  <si>
    <t>実行委員会関係支出計</t>
  </si>
  <si>
    <t>支　出　合　計</t>
  </si>
  <si>
    <t>繰越金（本部繰入）</t>
  </si>
  <si>
    <t>来賓祝儀</t>
  </si>
  <si>
    <t>会員有志等寄付、キャンセル料</t>
  </si>
  <si>
    <t>お土産代　1人2160円</t>
  </si>
  <si>
    <t>申込はがきの幹事会送付費用、等</t>
  </si>
  <si>
    <t>原稿確認郵便代、会報執筆依頼郵送費、広告確認郵便代等</t>
  </si>
  <si>
    <t>内容</t>
    <rPh sb="0" eb="2">
      <t>ナイヨウ</t>
    </rPh>
    <phoneticPr fontId="14"/>
  </si>
  <si>
    <t>金額</t>
    <rPh sb="0" eb="2">
      <t>キンガク</t>
    </rPh>
    <phoneticPr fontId="14"/>
  </si>
  <si>
    <t>摘要</t>
    <rPh sb="0" eb="2">
      <t>テキヨウ</t>
    </rPh>
    <phoneticPr fontId="14"/>
  </si>
  <si>
    <t>一般(郵貯)</t>
    <rPh sb="0" eb="2">
      <t>イッパン</t>
    </rPh>
    <rPh sb="3" eb="5">
      <t>ユウチョ</t>
    </rPh>
    <phoneticPr fontId="14"/>
  </si>
  <si>
    <t>一般(みずほ)</t>
    <rPh sb="0" eb="2">
      <t>イッパン</t>
    </rPh>
    <phoneticPr fontId="14"/>
  </si>
  <si>
    <t>一般(三菱UFJ)</t>
    <rPh sb="0" eb="2">
      <t>イッパン</t>
    </rPh>
    <rPh sb="3" eb="5">
      <t>ミツビシ</t>
    </rPh>
    <phoneticPr fontId="14"/>
  </si>
  <si>
    <t>合計</t>
    <rPh sb="0" eb="2">
      <t>ゴウケイ</t>
    </rPh>
    <phoneticPr fontId="14"/>
  </si>
  <si>
    <t>0名</t>
    <rPh sb="1" eb="2">
      <t>メイ</t>
    </rPh>
    <phoneticPr fontId="14"/>
  </si>
  <si>
    <t>1名</t>
    <rPh sb="1" eb="2">
      <t>メイ</t>
    </rPh>
    <phoneticPr fontId="14"/>
  </si>
  <si>
    <t>一般</t>
    <rPh sb="0" eb="2">
      <t>イッパン</t>
    </rPh>
    <phoneticPr fontId="14"/>
  </si>
  <si>
    <t>若手(65回以降)</t>
    <rPh sb="0" eb="2">
      <t>ワカテ</t>
    </rPh>
    <phoneticPr fontId="14"/>
  </si>
  <si>
    <t>望月　雄内</t>
  </si>
  <si>
    <t>松本県ヶ丘高等学校　同窓会会長</t>
  </si>
  <si>
    <t>松本県ヶ丘高等学校　学校長</t>
  </si>
  <si>
    <t>佐伯　哲也</t>
  </si>
  <si>
    <t>長野県中信地区高等学校同窓会東京連合会　会長</t>
  </si>
  <si>
    <t>松森　弘素</t>
  </si>
  <si>
    <t>松本深志高等学校東京同窓会　事務局長</t>
  </si>
  <si>
    <t>金田　義男</t>
  </si>
  <si>
    <t>松商学園高等学校　京浜校友会　幹事長</t>
  </si>
  <si>
    <t>ご祝儀</t>
    <rPh sb="1" eb="3">
      <t>シュウギ</t>
    </rPh>
    <phoneticPr fontId="14"/>
  </si>
  <si>
    <t>寄付</t>
    <rPh sb="0" eb="2">
      <t>キフ</t>
    </rPh>
    <phoneticPr fontId="14"/>
  </si>
  <si>
    <t>預金利息</t>
    <rPh sb="0" eb="4">
      <t>ヨキンリソク</t>
    </rPh>
    <phoneticPr fontId="14"/>
  </si>
  <si>
    <t>Ⅱ-2　寄付</t>
    <rPh sb="4" eb="6">
      <t>キフ</t>
    </rPh>
    <phoneticPr fontId="14"/>
  </si>
  <si>
    <t>Ⅱ-1　ご祝儀・寄付</t>
    <rPh sb="5" eb="7">
      <t>シュウギ</t>
    </rPh>
    <rPh sb="8" eb="10">
      <t>キフ</t>
    </rPh>
    <phoneticPr fontId="14"/>
  </si>
  <si>
    <t>Ⅰ　会費収入(当日払い)</t>
    <rPh sb="2" eb="6">
      <t>カイヒシュウニュウ</t>
    </rPh>
    <rPh sb="7" eb="10">
      <t>トウジツバラ</t>
    </rPh>
    <phoneticPr fontId="14"/>
  </si>
  <si>
    <t>Ⅰ　会費収入(振込)</t>
    <rPh sb="2" eb="6">
      <t>カイヒシュウニュウ</t>
    </rPh>
    <rPh sb="7" eb="9">
      <t>フリコミ</t>
    </rPh>
    <phoneticPr fontId="14"/>
  </si>
  <si>
    <t>Ⅱ-5 　預金利息</t>
    <rPh sb="5" eb="9">
      <t>ヨキンリソク</t>
    </rPh>
    <phoneticPr fontId="14"/>
  </si>
  <si>
    <t>Ⅱ-8　その他</t>
    <rPh sb="6" eb="7">
      <t>タ</t>
    </rPh>
    <phoneticPr fontId="14"/>
  </si>
  <si>
    <t>Ⅲ-1　総会・懇親会費用</t>
    <rPh sb="4" eb="6">
      <t>ソウカイ</t>
    </rPh>
    <rPh sb="7" eb="10">
      <t>コンシンカイ</t>
    </rPh>
    <rPh sb="10" eb="12">
      <t>ヒヨウ</t>
    </rPh>
    <phoneticPr fontId="14"/>
  </si>
  <si>
    <t>会場費</t>
    <rPh sb="0" eb="3">
      <t>カイジョウヒ</t>
    </rPh>
    <phoneticPr fontId="14"/>
  </si>
  <si>
    <t>飲食費</t>
    <rPh sb="0" eb="3">
      <t>インショクヒ</t>
    </rPh>
    <phoneticPr fontId="14"/>
  </si>
  <si>
    <t>Ⅲ-2　会場設営費</t>
    <rPh sb="4" eb="6">
      <t>カイジョウ</t>
    </rPh>
    <rPh sb="6" eb="8">
      <t>セツエイ</t>
    </rPh>
    <rPh sb="8" eb="9">
      <t>ヒ</t>
    </rPh>
    <phoneticPr fontId="14"/>
  </si>
  <si>
    <t>会場設営費</t>
    <rPh sb="0" eb="5">
      <t>カイジョウセツエイヒ</t>
    </rPh>
    <phoneticPr fontId="14"/>
  </si>
  <si>
    <t>スクリーン、プロジェクター　等</t>
    <rPh sb="14" eb="15">
      <t>ナド</t>
    </rPh>
    <phoneticPr fontId="14"/>
  </si>
  <si>
    <t>Ⅲ-3　案内状費用</t>
    <rPh sb="4" eb="9">
      <t>アンナイジョウヒヨウ</t>
    </rPh>
    <phoneticPr fontId="14"/>
  </si>
  <si>
    <t>私設私書箱利用料</t>
    <rPh sb="0" eb="2">
      <t>シセツ</t>
    </rPh>
    <rPh sb="2" eb="5">
      <t>シショバコ</t>
    </rPh>
    <rPh sb="5" eb="8">
      <t>リヨウリョウ</t>
    </rPh>
    <phoneticPr fontId="14"/>
  </si>
  <si>
    <t>個人情報保護シール</t>
    <rPh sb="0" eb="6">
      <t>コジンジョウホウホゴ</t>
    </rPh>
    <phoneticPr fontId="14"/>
  </si>
  <si>
    <t>郵便料</t>
    <rPh sb="0" eb="3">
      <t>ユウビンリョウ</t>
    </rPh>
    <phoneticPr fontId="14"/>
  </si>
  <si>
    <t>Ⅲ-4　来賓宿泊費・お土産</t>
    <rPh sb="4" eb="9">
      <t>ライヒンシュクハクヒ</t>
    </rPh>
    <rPh sb="11" eb="13">
      <t>ミヤゲ</t>
    </rPh>
    <phoneticPr fontId="14"/>
  </si>
  <si>
    <t>土産代</t>
    <rPh sb="0" eb="3">
      <t>ミヤゲダイ</t>
    </rPh>
    <phoneticPr fontId="14"/>
  </si>
  <si>
    <t>あずさ普通席定価往復</t>
    <rPh sb="3" eb="5">
      <t>フツウ</t>
    </rPh>
    <rPh sb="5" eb="6">
      <t>セキ</t>
    </rPh>
    <rPh sb="6" eb="8">
      <t>テイカ</t>
    </rPh>
    <rPh sb="8" eb="10">
      <t>オウフク</t>
    </rPh>
    <phoneticPr fontId="14"/>
  </si>
  <si>
    <t>Ⅲ-5　来賓お車代</t>
    <rPh sb="4" eb="6">
      <t>ライヒン</t>
    </rPh>
    <rPh sb="7" eb="9">
      <t>クルマダイ</t>
    </rPh>
    <phoneticPr fontId="14"/>
  </si>
  <si>
    <t>Ⅲ-6　イベント代</t>
    <rPh sb="8" eb="9">
      <t>ダイ</t>
    </rPh>
    <phoneticPr fontId="14"/>
  </si>
  <si>
    <t>太鼓レンタル</t>
    <rPh sb="0" eb="2">
      <t>タイコ</t>
    </rPh>
    <phoneticPr fontId="14"/>
  </si>
  <si>
    <t>ジャストタイム</t>
    <phoneticPr fontId="14"/>
  </si>
  <si>
    <t>Ⅲ-7　配布資料印刷代</t>
    <rPh sb="4" eb="11">
      <t>ハイフシリョウインサツダイ</t>
    </rPh>
    <phoneticPr fontId="14"/>
  </si>
  <si>
    <t>参加者名簿印刷費</t>
    <rPh sb="0" eb="5">
      <t>サンカシャメイボ</t>
    </rPh>
    <rPh sb="5" eb="8">
      <t>インサツヒ</t>
    </rPh>
    <phoneticPr fontId="14"/>
  </si>
  <si>
    <t>総会配布式次第印刷費</t>
    <rPh sb="0" eb="7">
      <t>ソウカイハイフシキシダイ</t>
    </rPh>
    <rPh sb="7" eb="10">
      <t>インサツヒ</t>
    </rPh>
    <phoneticPr fontId="14"/>
  </si>
  <si>
    <t>荒木デザイン室</t>
    <rPh sb="0" eb="2">
      <t>アラキ</t>
    </rPh>
    <rPh sb="6" eb="7">
      <t>シツ</t>
    </rPh>
    <phoneticPr fontId="14"/>
  </si>
  <si>
    <t>kinko's</t>
    <phoneticPr fontId="14"/>
  </si>
  <si>
    <t>Ⅲ-9　諸雑費</t>
    <rPh sb="4" eb="7">
      <t>ショザッピ</t>
    </rPh>
    <phoneticPr fontId="14"/>
  </si>
  <si>
    <t>郵送費</t>
    <rPh sb="0" eb="3">
      <t>ユウソウヒ</t>
    </rPh>
    <phoneticPr fontId="14"/>
  </si>
  <si>
    <t>Ⅳ-1　交通費</t>
    <rPh sb="4" eb="7">
      <t>コウツウヒ</t>
    </rPh>
    <phoneticPr fontId="14"/>
  </si>
  <si>
    <t>実行委員交通費</t>
    <rPh sb="0" eb="7">
      <t>ジッコウイインコウツウヒ</t>
    </rPh>
    <phoneticPr fontId="14"/>
  </si>
  <si>
    <t>Ⅳ-2　通信費・送料</t>
    <rPh sb="4" eb="7">
      <t>ツウシンヒ</t>
    </rPh>
    <rPh sb="8" eb="10">
      <t>ソウリョウ</t>
    </rPh>
    <phoneticPr fontId="14"/>
  </si>
  <si>
    <t>会報広告依頼　会報執筆依頼　原稿確認　校正依頼　払込票展開</t>
    <rPh sb="0" eb="2">
      <t>カイホウ</t>
    </rPh>
    <rPh sb="2" eb="4">
      <t>コウコク</t>
    </rPh>
    <rPh sb="4" eb="6">
      <t>イライ</t>
    </rPh>
    <rPh sb="7" eb="9">
      <t>カイホウ</t>
    </rPh>
    <rPh sb="9" eb="11">
      <t>シッピツ</t>
    </rPh>
    <rPh sb="11" eb="13">
      <t>イライ</t>
    </rPh>
    <rPh sb="14" eb="18">
      <t>ゲンコウカクニン</t>
    </rPh>
    <rPh sb="19" eb="21">
      <t>コウセイ</t>
    </rPh>
    <rPh sb="21" eb="23">
      <t>イライ</t>
    </rPh>
    <rPh sb="24" eb="26">
      <t>ハライコミ</t>
    </rPh>
    <rPh sb="26" eb="27">
      <t>ヒョウ</t>
    </rPh>
    <rPh sb="27" eb="29">
      <t>テンカイ</t>
    </rPh>
    <phoneticPr fontId="14"/>
  </si>
  <si>
    <t>Ⅳ-4　文具・消耗品費</t>
    <rPh sb="4" eb="6">
      <t>ブング</t>
    </rPh>
    <rPh sb="7" eb="10">
      <t>ショウモウヒン</t>
    </rPh>
    <rPh sb="10" eb="11">
      <t>ヒ</t>
    </rPh>
    <phoneticPr fontId="14"/>
  </si>
  <si>
    <t>Ⅳ-5　振込手数料</t>
    <rPh sb="4" eb="9">
      <t>フリコミテスウリョウ</t>
    </rPh>
    <phoneticPr fontId="14"/>
  </si>
  <si>
    <t>振込手数料</t>
    <rPh sb="0" eb="5">
      <t>フリコミテスウリョウ</t>
    </rPh>
    <phoneticPr fontId="14"/>
  </si>
  <si>
    <t>Ⅳ-8　引継会費</t>
    <rPh sb="4" eb="6">
      <t>ヒキツ</t>
    </rPh>
    <rPh sb="6" eb="8">
      <t>カイヒ</t>
    </rPh>
    <phoneticPr fontId="14"/>
  </si>
  <si>
    <t>引継ぎ会</t>
    <rPh sb="0" eb="2">
      <t>ヒキツ</t>
    </rPh>
    <rPh sb="3" eb="4">
      <t>カイ</t>
    </rPh>
    <phoneticPr fontId="14"/>
  </si>
  <si>
    <t>鮮や一夜</t>
    <rPh sb="0" eb="1">
      <t>セン</t>
    </rPh>
    <rPh sb="2" eb="4">
      <t>イチヤ</t>
    </rPh>
    <phoneticPr fontId="14"/>
  </si>
  <si>
    <t>第57回松本県ヶ丘高等学校東京同窓会総会・懇親会　決算書</t>
    <rPh sb="25" eb="28">
      <t>ケッサンショ</t>
    </rPh>
    <phoneticPr fontId="14"/>
  </si>
  <si>
    <t xml:space="preserve">2023.6.8　於：アルカディア市ヶ谷
</t>
  </si>
  <si>
    <t>2024.8.31現在</t>
    <rPh sb="9" eb="11">
      <t>ゲンザイ</t>
    </rPh>
    <phoneticPr fontId="14"/>
  </si>
  <si>
    <t>第57回東京同窓会実行委員長　神保　渡</t>
  </si>
  <si>
    <t>第57回東京同窓会実行副委員長　杉本　斉子</t>
  </si>
  <si>
    <t>第57回予算（210人）</t>
  </si>
  <si>
    <t>第57回決算（197人）</t>
  </si>
  <si>
    <t>備考参考メモ</t>
    <phoneticPr fontId="14"/>
  </si>
  <si>
    <t>　３．高校（56回以降）</t>
  </si>
  <si>
    <t>　４．高校（66回以降）</t>
  </si>
  <si>
    <t>　５．親子割控除</t>
  </si>
  <si>
    <t xml:space="preserve">(@1,500)   </t>
  </si>
  <si>
    <t xml:space="preserve">(@1,000)   </t>
  </si>
  <si>
    <t>　３．本部仮払金</t>
  </si>
  <si>
    <t>※受領済</t>
  </si>
  <si>
    <t>　７．記念品販売など</t>
  </si>
  <si>
    <t>記念品販売予定</t>
  </si>
  <si>
    <t>ワイン20,000＋はんこ17,500円</t>
    <phoneticPr fontId="14"/>
  </si>
  <si>
    <t>会場費、料理、飲み物（飲み放題）</t>
  </si>
  <si>
    <t xml:space="preserve">487,000支払い済
</t>
  </si>
  <si>
    <t>アルカディア領収書確認済</t>
  </si>
  <si>
    <t>保護シール52,470、私書箱25150+1697、案内状756、礼状420</t>
  </si>
  <si>
    <t>お土産代　1人2484円</t>
  </si>
  <si>
    <t>恩師1名　あずさ普通席定価往復(1.4万)</t>
  </si>
  <si>
    <t>校長貸切バス費用は46回経費より</t>
    <phoneticPr fontId="14"/>
  </si>
  <si>
    <t>企画経費、レンタル、クリーニング</t>
  </si>
  <si>
    <t>企画経費、レンタル、学ラン</t>
  </si>
  <si>
    <t>山本さん70000、太鼓17,820、学ラン14697</t>
  </si>
  <si>
    <t>名簿10222、コピー3360、荒木25242</t>
  </si>
  <si>
    <t>来賓お茶等</t>
  </si>
  <si>
    <t>来賓お茶540、白手袋450、テープ436、紙コップ880</t>
    <rPh sb="22" eb="23">
      <t>カミ</t>
    </rPh>
    <phoneticPr fontId="14"/>
  </si>
  <si>
    <t>通信費500円×4人</t>
  </si>
  <si>
    <t>配布用袋3168+名札紙代1645</t>
  </si>
  <si>
    <t>　７．本部仮払金返金</t>
  </si>
  <si>
    <t>別日程・別会場想定</t>
  </si>
  <si>
    <t>9月の引継ぎ会にて使用予定</t>
    <rPh sb="1" eb="2">
      <t>ガツ</t>
    </rPh>
    <rPh sb="3" eb="5">
      <t>ヒキツ</t>
    </rPh>
    <rPh sb="6" eb="7">
      <t>カイ</t>
    </rPh>
    <rPh sb="9" eb="11">
      <t>シヨウ</t>
    </rPh>
    <rPh sb="11" eb="13">
      <t>ヨテイ</t>
    </rPh>
    <phoneticPr fontId="14"/>
  </si>
  <si>
    <t>未収入金なし</t>
    <rPh sb="0" eb="2">
      <t>ミシュウ</t>
    </rPh>
    <rPh sb="2" eb="4">
      <t>ニュウキン</t>
    </rPh>
    <phoneticPr fontId="14"/>
  </si>
  <si>
    <r>
      <t>51</t>
    </r>
    <r>
      <rPr>
        <sz val="11"/>
        <color rgb="FF000000"/>
        <rFont val="Malgun Gothic"/>
        <family val="2"/>
        <charset val="129"/>
      </rPr>
      <t>名</t>
    </r>
    <rPh sb="2" eb="3">
      <t>メイ</t>
    </rPh>
    <phoneticPr fontId="14"/>
  </si>
  <si>
    <t>42名</t>
    <rPh sb="2" eb="3">
      <t>メイ</t>
    </rPh>
    <phoneticPr fontId="14"/>
  </si>
  <si>
    <r>
      <rPr>
        <sz val="11"/>
        <color rgb="FF000000"/>
        <rFont val="游ゴシック"/>
        <family val="2"/>
        <charset val="128"/>
      </rPr>
      <t>3</t>
    </r>
    <r>
      <rPr>
        <sz val="11"/>
        <color rgb="FF000000"/>
        <rFont val="Malgun Gothic"/>
        <family val="2"/>
        <charset val="129"/>
      </rPr>
      <t>名</t>
    </r>
    <rPh sb="1" eb="2">
      <t>メイ</t>
    </rPh>
    <phoneticPr fontId="14"/>
  </si>
  <si>
    <r>
      <rPr>
        <sz val="11"/>
        <color rgb="FF000000"/>
        <rFont val="游ゴシック"/>
        <family val="2"/>
        <charset val="128"/>
      </rPr>
      <t>0</t>
    </r>
    <r>
      <rPr>
        <sz val="11"/>
        <color rgb="FF000000"/>
        <rFont val="Malgun Gothic"/>
        <family val="2"/>
        <charset val="129"/>
      </rPr>
      <t>名</t>
    </r>
    <rPh sb="1" eb="2">
      <t>メイ</t>
    </rPh>
    <phoneticPr fontId="14"/>
  </si>
  <si>
    <r>
      <rPr>
        <sz val="11"/>
        <color rgb="FF000000"/>
        <rFont val="游ゴシック"/>
        <family val="2"/>
        <charset val="128"/>
      </rPr>
      <t>2</t>
    </r>
    <r>
      <rPr>
        <sz val="11"/>
        <color rgb="FF000000"/>
        <rFont val="Malgun Gothic"/>
        <family val="2"/>
        <charset val="129"/>
      </rPr>
      <t>名</t>
    </r>
    <rPh sb="1" eb="2">
      <t>メイ</t>
    </rPh>
    <phoneticPr fontId="14"/>
  </si>
  <si>
    <t>準若手(56回~65回)</t>
    <rPh sb="0" eb="3">
      <t>ジュンワカテ</t>
    </rPh>
    <phoneticPr fontId="14"/>
  </si>
  <si>
    <t>6名</t>
    <rPh sb="1" eb="2">
      <t>メイ</t>
    </rPh>
    <phoneticPr fontId="14"/>
  </si>
  <si>
    <t>41名</t>
    <rPh sb="2" eb="3">
      <t>メイ</t>
    </rPh>
    <phoneticPr fontId="14"/>
  </si>
  <si>
    <t>家族割　割引</t>
    <rPh sb="0" eb="3">
      <t>カゾクワリ</t>
    </rPh>
    <rPh sb="4" eb="6">
      <t>ワリビキ</t>
    </rPh>
    <phoneticPr fontId="14"/>
  </si>
  <si>
    <r>
      <rPr>
        <sz val="11"/>
        <color rgb="FF000000"/>
        <rFont val="Yu Gothic"/>
        <family val="2"/>
        <charset val="128"/>
      </rPr>
      <t>若手</t>
    </r>
    <r>
      <rPr>
        <sz val="11"/>
        <color rgb="FF000000"/>
        <rFont val="Calibri"/>
        <family val="2"/>
      </rPr>
      <t>(66</t>
    </r>
    <r>
      <rPr>
        <sz val="11"/>
        <color rgb="FF000000"/>
        <rFont val="Yu Gothic"/>
        <family val="2"/>
        <charset val="128"/>
      </rPr>
      <t>回以降</t>
    </r>
    <r>
      <rPr>
        <sz val="11"/>
        <color rgb="FF000000"/>
        <rFont val="Calibri"/>
        <family val="2"/>
      </rPr>
      <t>)</t>
    </r>
    <r>
      <rPr>
        <sz val="11"/>
        <color rgb="FF000000"/>
        <rFont val="Calibri"/>
        <family val="2"/>
        <scheme val="minor"/>
      </rPr>
      <t>(</t>
    </r>
    <r>
      <rPr>
        <sz val="11"/>
        <color rgb="FF000000"/>
        <rFont val="ＭＳ ゴシック"/>
        <family val="3"/>
        <charset val="128"/>
      </rPr>
      <t>郵貯</t>
    </r>
    <r>
      <rPr>
        <sz val="11"/>
        <color rgb="FF000000"/>
        <rFont val="Calibri"/>
        <family val="2"/>
        <scheme val="minor"/>
      </rPr>
      <t>)</t>
    </r>
    <rPh sb="0" eb="2">
      <t>ワカテ</t>
    </rPh>
    <rPh sb="5" eb="8">
      <t>カイイコウ</t>
    </rPh>
    <rPh sb="10" eb="12">
      <t>ユウチョ</t>
    </rPh>
    <phoneticPr fontId="14"/>
  </si>
  <si>
    <r>
      <rPr>
        <sz val="11"/>
        <color rgb="FF000000"/>
        <rFont val="Malgun Gothic"/>
        <family val="2"/>
        <charset val="129"/>
      </rPr>
      <t>若手</t>
    </r>
    <r>
      <rPr>
        <sz val="11"/>
        <color rgb="FF000000"/>
        <rFont val="Calibri"/>
        <family val="2"/>
        <scheme val="minor"/>
      </rPr>
      <t>(66</t>
    </r>
    <r>
      <rPr>
        <sz val="11"/>
        <color rgb="FF000000"/>
        <rFont val="Malgun Gothic"/>
        <family val="2"/>
        <charset val="129"/>
      </rPr>
      <t>回以降</t>
    </r>
    <r>
      <rPr>
        <sz val="11"/>
        <color rgb="FF000000"/>
        <rFont val="Calibri"/>
        <family val="2"/>
        <scheme val="minor"/>
      </rPr>
      <t>)(</t>
    </r>
    <r>
      <rPr>
        <sz val="11"/>
        <color rgb="FF000000"/>
        <rFont val="Malgun Gothic"/>
        <family val="2"/>
        <charset val="129"/>
      </rPr>
      <t>みずほ</t>
    </r>
    <r>
      <rPr>
        <sz val="11"/>
        <color rgb="FF000000"/>
        <rFont val="Calibri"/>
        <family val="2"/>
        <scheme val="minor"/>
      </rPr>
      <t>)</t>
    </r>
    <rPh sb="0" eb="2">
      <t>ワカテ</t>
    </rPh>
    <rPh sb="5" eb="8">
      <t>カイイコウ</t>
    </rPh>
    <phoneticPr fontId="14"/>
  </si>
  <si>
    <r>
      <rPr>
        <sz val="11"/>
        <color rgb="FF000000"/>
        <rFont val="Malgun Gothic"/>
        <family val="2"/>
        <charset val="129"/>
      </rPr>
      <t>若手</t>
    </r>
    <r>
      <rPr>
        <sz val="11"/>
        <color rgb="FF000000"/>
        <rFont val="Calibri"/>
        <family val="2"/>
        <scheme val="minor"/>
      </rPr>
      <t>(66</t>
    </r>
    <r>
      <rPr>
        <sz val="11"/>
        <color rgb="FF000000"/>
        <rFont val="Malgun Gothic"/>
        <family val="2"/>
        <charset val="129"/>
      </rPr>
      <t>回以降</t>
    </r>
    <r>
      <rPr>
        <sz val="11"/>
        <color rgb="FF000000"/>
        <rFont val="Calibri"/>
        <family val="2"/>
        <scheme val="minor"/>
      </rPr>
      <t>)(</t>
    </r>
    <r>
      <rPr>
        <sz val="11"/>
        <color rgb="FF000000"/>
        <rFont val="Malgun Gothic"/>
        <family val="2"/>
        <charset val="129"/>
      </rPr>
      <t>三菱</t>
    </r>
    <r>
      <rPr>
        <sz val="11"/>
        <color rgb="FF000000"/>
        <rFont val="Calibri"/>
        <family val="2"/>
        <scheme val="minor"/>
      </rPr>
      <t>UFJ)</t>
    </r>
    <rPh sb="0" eb="2">
      <t>ワカテ</t>
    </rPh>
    <rPh sb="5" eb="8">
      <t>カイイコウ</t>
    </rPh>
    <rPh sb="10" eb="12">
      <t>ミツビシ</t>
    </rPh>
    <phoneticPr fontId="14"/>
  </si>
  <si>
    <r>
      <rPr>
        <sz val="11"/>
        <color rgb="FF000000"/>
        <rFont val="Yu Gothic"/>
        <family val="2"/>
        <charset val="128"/>
      </rPr>
      <t>準若手</t>
    </r>
    <r>
      <rPr>
        <sz val="11"/>
        <color rgb="FF000000"/>
        <rFont val="Calibri"/>
        <family val="2"/>
      </rPr>
      <t>(56</t>
    </r>
    <r>
      <rPr>
        <sz val="11"/>
        <color rgb="FF000000"/>
        <rFont val="Yu Gothic"/>
        <family val="2"/>
        <charset val="128"/>
      </rPr>
      <t>回</t>
    </r>
    <r>
      <rPr>
        <sz val="11"/>
        <color rgb="FF000000"/>
        <rFont val="Calibri"/>
        <family val="2"/>
      </rPr>
      <t>~65</t>
    </r>
    <r>
      <rPr>
        <sz val="11"/>
        <color rgb="FF000000"/>
        <rFont val="Yu Gothic"/>
        <family val="2"/>
        <charset val="128"/>
      </rPr>
      <t>回</t>
    </r>
    <r>
      <rPr>
        <sz val="11"/>
        <color rgb="FF000000"/>
        <rFont val="Calibri"/>
        <family val="2"/>
      </rPr>
      <t>)</t>
    </r>
    <r>
      <rPr>
        <sz val="11"/>
        <color rgb="FF000000"/>
        <rFont val="Calibri"/>
        <family val="2"/>
        <scheme val="minor"/>
      </rPr>
      <t>(</t>
    </r>
    <r>
      <rPr>
        <sz val="11"/>
        <color rgb="FF000000"/>
        <rFont val="ＭＳ ゴシック"/>
        <family val="3"/>
        <charset val="128"/>
      </rPr>
      <t>郵貯</t>
    </r>
    <r>
      <rPr>
        <sz val="11"/>
        <color rgb="FF000000"/>
        <rFont val="Calibri"/>
        <family val="2"/>
        <scheme val="minor"/>
      </rPr>
      <t>)</t>
    </r>
    <rPh sb="0" eb="1">
      <t>ジュン</t>
    </rPh>
    <rPh sb="1" eb="3">
      <t>ワカテ</t>
    </rPh>
    <rPh sb="6" eb="7">
      <t>カイ</t>
    </rPh>
    <rPh sb="10" eb="11">
      <t>カイ</t>
    </rPh>
    <rPh sb="13" eb="15">
      <t>ユウチョ</t>
    </rPh>
    <phoneticPr fontId="14"/>
  </si>
  <si>
    <r>
      <rPr>
        <sz val="11"/>
        <color rgb="FF000000"/>
        <rFont val="Malgun Gothic"/>
        <family val="2"/>
        <charset val="129"/>
      </rPr>
      <t>準若手</t>
    </r>
    <r>
      <rPr>
        <sz val="11"/>
        <color rgb="FF000000"/>
        <rFont val="Calibri"/>
        <family val="2"/>
        <scheme val="minor"/>
      </rPr>
      <t>(56</t>
    </r>
    <r>
      <rPr>
        <sz val="11"/>
        <color rgb="FF000000"/>
        <rFont val="Malgun Gothic"/>
        <family val="2"/>
        <charset val="129"/>
      </rPr>
      <t>回</t>
    </r>
    <r>
      <rPr>
        <sz val="11"/>
        <color rgb="FF000000"/>
        <rFont val="Calibri"/>
        <family val="2"/>
        <scheme val="minor"/>
      </rPr>
      <t>~65</t>
    </r>
    <r>
      <rPr>
        <sz val="11"/>
        <color rgb="FF000000"/>
        <rFont val="Malgun Gothic"/>
        <family val="2"/>
        <charset val="129"/>
      </rPr>
      <t>回</t>
    </r>
    <r>
      <rPr>
        <sz val="11"/>
        <color rgb="FF000000"/>
        <rFont val="Calibri"/>
        <family val="2"/>
        <scheme val="minor"/>
      </rPr>
      <t>)(</t>
    </r>
    <r>
      <rPr>
        <sz val="11"/>
        <color rgb="FF000000"/>
        <rFont val="Malgun Gothic"/>
        <family val="2"/>
        <charset val="129"/>
      </rPr>
      <t>みずほ</t>
    </r>
    <r>
      <rPr>
        <sz val="11"/>
        <color rgb="FF000000"/>
        <rFont val="Calibri"/>
        <family val="2"/>
        <scheme val="minor"/>
      </rPr>
      <t>)</t>
    </r>
    <rPh sb="0" eb="1">
      <t>ジュン</t>
    </rPh>
    <rPh sb="1" eb="3">
      <t>ワカテ</t>
    </rPh>
    <rPh sb="6" eb="7">
      <t>カイ</t>
    </rPh>
    <rPh sb="10" eb="11">
      <t>カイ</t>
    </rPh>
    <phoneticPr fontId="14"/>
  </si>
  <si>
    <r>
      <rPr>
        <sz val="11"/>
        <color rgb="FF000000"/>
        <rFont val="Malgun Gothic"/>
        <family val="2"/>
        <charset val="129"/>
      </rPr>
      <t>準若手</t>
    </r>
    <r>
      <rPr>
        <sz val="11"/>
        <color rgb="FF000000"/>
        <rFont val="Calibri"/>
        <family val="2"/>
        <scheme val="minor"/>
      </rPr>
      <t>(56</t>
    </r>
    <r>
      <rPr>
        <sz val="11"/>
        <color rgb="FF000000"/>
        <rFont val="Malgun Gothic"/>
        <family val="2"/>
        <charset val="129"/>
      </rPr>
      <t>回</t>
    </r>
    <r>
      <rPr>
        <sz val="11"/>
        <color rgb="FF000000"/>
        <rFont val="Calibri"/>
        <family val="2"/>
        <scheme val="minor"/>
      </rPr>
      <t>~65</t>
    </r>
    <r>
      <rPr>
        <sz val="11"/>
        <color rgb="FF000000"/>
        <rFont val="Malgun Gothic"/>
        <family val="2"/>
        <charset val="129"/>
      </rPr>
      <t>回</t>
    </r>
    <r>
      <rPr>
        <sz val="11"/>
        <color rgb="FF000000"/>
        <rFont val="Calibri"/>
        <family val="2"/>
        <scheme val="minor"/>
      </rPr>
      <t>)(</t>
    </r>
    <r>
      <rPr>
        <sz val="11"/>
        <color rgb="FF000000"/>
        <rFont val="Malgun Gothic"/>
        <family val="2"/>
        <charset val="129"/>
      </rPr>
      <t>三菱</t>
    </r>
    <r>
      <rPr>
        <sz val="11"/>
        <color rgb="FF000000"/>
        <rFont val="Calibri"/>
        <family val="2"/>
        <scheme val="minor"/>
      </rPr>
      <t>UFJ)</t>
    </r>
    <rPh sb="0" eb="1">
      <t>ジュン</t>
    </rPh>
    <rPh sb="1" eb="3">
      <t>ワカテ</t>
    </rPh>
    <rPh sb="6" eb="7">
      <t>カイ</t>
    </rPh>
    <rPh sb="10" eb="11">
      <t>カイ</t>
    </rPh>
    <rPh sb="13" eb="15">
      <t>ミツビシ</t>
    </rPh>
    <phoneticPr fontId="14"/>
  </si>
  <si>
    <t>藤原　智通</t>
    <rPh sb="0" eb="2">
      <t>フジハラ</t>
    </rPh>
    <rPh sb="3" eb="4">
      <t>トモ</t>
    </rPh>
    <rPh sb="4" eb="5">
      <t>ツウ</t>
    </rPh>
    <phoneticPr fontId="14"/>
  </si>
  <si>
    <t>武居　美智子</t>
    <rPh sb="0" eb="2">
      <t>タケイ</t>
    </rPh>
    <rPh sb="3" eb="6">
      <t>ミチコ</t>
    </rPh>
    <phoneticPr fontId="14"/>
  </si>
  <si>
    <t>46回生　恩師</t>
    <rPh sb="2" eb="4">
      <t>カイセイ</t>
    </rPh>
    <rPh sb="5" eb="7">
      <t>オンシ</t>
    </rPh>
    <phoneticPr fontId="14"/>
  </si>
  <si>
    <t>詳細は別紙「2024年度(2024.06.13)寄付金入金状況_脇川」参照</t>
    <rPh sb="0" eb="2">
      <t>ショウサイ</t>
    </rPh>
    <rPh sb="3" eb="5">
      <t>ベッシ</t>
    </rPh>
    <rPh sb="35" eb="37">
      <t>サンショウ</t>
    </rPh>
    <phoneticPr fontId="14"/>
  </si>
  <si>
    <t>武居美智子先生（お車代辞退）</t>
    <rPh sb="0" eb="5">
      <t>タケイミチコ</t>
    </rPh>
    <rPh sb="5" eb="7">
      <t>センセイ</t>
    </rPh>
    <rPh sb="9" eb="11">
      <t>クルマダイ</t>
    </rPh>
    <rPh sb="11" eb="13">
      <t>ジタイ</t>
    </rPh>
    <phoneticPr fontId="14"/>
  </si>
  <si>
    <t>上條尚英さんキャンセル分寄付を含む</t>
    <rPh sb="0" eb="2">
      <t>カミジョウ</t>
    </rPh>
    <rPh sb="2" eb="3">
      <t>ナオ</t>
    </rPh>
    <rPh sb="3" eb="4">
      <t>エイ</t>
    </rPh>
    <rPh sb="11" eb="12">
      <t>ブン</t>
    </rPh>
    <rPh sb="12" eb="14">
      <t>キフ</t>
    </rPh>
    <rPh sb="15" eb="16">
      <t>フク</t>
    </rPh>
    <phoneticPr fontId="14"/>
  </si>
  <si>
    <t>武居美智子先生　お車代辞退による</t>
    <rPh sb="0" eb="5">
      <t>タケイミチコ</t>
    </rPh>
    <rPh sb="5" eb="7">
      <t>センセイ</t>
    </rPh>
    <rPh sb="9" eb="11">
      <t>クルマダイ</t>
    </rPh>
    <rPh sb="11" eb="13">
      <t>ジタイ</t>
    </rPh>
    <phoneticPr fontId="14"/>
  </si>
  <si>
    <t>武居先生14,000、当日11,000、振込73,000
キャンセル料2人22,000円8/28振込確認反映</t>
    <rPh sb="34" eb="35">
      <t>リョウ</t>
    </rPh>
    <rPh sb="36" eb="37">
      <t>ニン</t>
    </rPh>
    <rPh sb="43" eb="44">
      <t>エン</t>
    </rPh>
    <rPh sb="48" eb="50">
      <t>フリコミ</t>
    </rPh>
    <rPh sb="50" eb="52">
      <t>カクニン</t>
    </rPh>
    <rPh sb="52" eb="54">
      <t>ハンエイ</t>
    </rPh>
    <phoneticPr fontId="14"/>
  </si>
  <si>
    <t>ワイン販売収入</t>
    <rPh sb="3" eb="5">
      <t>ハンバイ</t>
    </rPh>
    <rPh sb="5" eb="7">
      <t>シュウニュウ</t>
    </rPh>
    <phoneticPr fontId="14"/>
  </si>
  <si>
    <t>200円×100セット</t>
    <rPh sb="3" eb="4">
      <t>エン</t>
    </rPh>
    <phoneticPr fontId="14"/>
  </si>
  <si>
    <t>はんこ販売収入</t>
    <rPh sb="3" eb="5">
      <t>ハンバイ</t>
    </rPh>
    <rPh sb="5" eb="7">
      <t>シュウニュウ</t>
    </rPh>
    <phoneticPr fontId="14"/>
  </si>
  <si>
    <t>500円×35セット</t>
    <rPh sb="3" eb="4">
      <t>エン</t>
    </rPh>
    <phoneticPr fontId="14"/>
  </si>
  <si>
    <r>
      <rPr>
        <sz val="11"/>
        <color rgb="FF000000"/>
        <rFont val="ＭＳ ゴシック"/>
        <family val="3"/>
        <charset val="128"/>
      </rPr>
      <t>パーティープラン</t>
    </r>
    <r>
      <rPr>
        <sz val="11"/>
        <color rgb="FF000000"/>
        <rFont val="Calibri"/>
        <family val="2"/>
        <scheme val="minor"/>
      </rPr>
      <t>7500</t>
    </r>
    <r>
      <rPr>
        <sz val="11"/>
        <color rgb="FF000000"/>
        <rFont val="Yu Gothic"/>
        <family val="2"/>
        <charset val="128"/>
      </rPr>
      <t>円</t>
    </r>
    <r>
      <rPr>
        <sz val="11"/>
        <color rgb="FF000000"/>
        <rFont val="ＭＳ Ｐゴシック"/>
        <family val="2"/>
        <charset val="128"/>
      </rPr>
      <t>×</t>
    </r>
    <r>
      <rPr>
        <sz val="11"/>
        <color rgb="FF000000"/>
        <rFont val="Calibri"/>
        <family val="2"/>
        <scheme val="minor"/>
      </rPr>
      <t>201</t>
    </r>
    <r>
      <rPr>
        <sz val="11"/>
        <color rgb="FF000000"/>
        <rFont val="ＭＳ ゴシック"/>
        <family val="3"/>
        <charset val="128"/>
      </rPr>
      <t>名</t>
    </r>
    <r>
      <rPr>
        <sz val="11"/>
        <color rgb="FF000000"/>
        <rFont val="Yu Gothic"/>
        <family val="3"/>
        <charset val="128"/>
      </rPr>
      <t>　会場使用料</t>
    </r>
    <r>
      <rPr>
        <sz val="11"/>
        <color rgb="FF000000"/>
        <rFont val="Calibri"/>
        <family val="3"/>
      </rPr>
      <t>3</t>
    </r>
    <r>
      <rPr>
        <sz val="11"/>
        <color rgb="FF000000"/>
        <rFont val="Yu Gothic"/>
        <family val="3"/>
        <charset val="128"/>
      </rPr>
      <t>時間分含む</t>
    </r>
    <rPh sb="12" eb="13">
      <t>エン</t>
    </rPh>
    <rPh sb="17" eb="18">
      <t>メイ</t>
    </rPh>
    <rPh sb="19" eb="24">
      <t>カイジョウシヨウリョウ</t>
    </rPh>
    <rPh sb="25" eb="29">
      <t>ジカンブンフク</t>
    </rPh>
    <phoneticPr fontId="14"/>
  </si>
  <si>
    <t>雑費</t>
    <rPh sb="0" eb="2">
      <t>ザッピ</t>
    </rPh>
    <phoneticPr fontId="14"/>
  </si>
  <si>
    <t>富士の間　265,320円の10％割引</t>
    <rPh sb="0" eb="2">
      <t>フジ</t>
    </rPh>
    <rPh sb="3" eb="4">
      <t>マ</t>
    </rPh>
    <rPh sb="8" eb="13">
      <t>320エン</t>
    </rPh>
    <rPh sb="17" eb="19">
      <t>ワリビキ</t>
    </rPh>
    <phoneticPr fontId="14"/>
  </si>
  <si>
    <t>天城の間利用費　29,260円の10％割引26,334円、持込費8,712円</t>
    <rPh sb="0" eb="2">
      <t>アマギ</t>
    </rPh>
    <rPh sb="3" eb="4">
      <t>マ</t>
    </rPh>
    <rPh sb="4" eb="7">
      <t>リヨウヒ</t>
    </rPh>
    <rPh sb="14" eb="15">
      <t>エン</t>
    </rPh>
    <rPh sb="19" eb="21">
      <t>ワリビキ</t>
    </rPh>
    <rPh sb="27" eb="28">
      <t>エン</t>
    </rPh>
    <rPh sb="29" eb="32">
      <t>モチコミヒ</t>
    </rPh>
    <rPh sb="33" eb="38">
      <t>712エン</t>
    </rPh>
    <phoneticPr fontId="14"/>
  </si>
  <si>
    <t>スクリーン</t>
    <phoneticPr fontId="14"/>
  </si>
  <si>
    <t>10%割引</t>
    <rPh sb="3" eb="5">
      <t>ワリビキ</t>
    </rPh>
    <phoneticPr fontId="14"/>
  </si>
  <si>
    <t>定価</t>
    <rPh sb="0" eb="2">
      <t>テイカ</t>
    </rPh>
    <phoneticPr fontId="14"/>
  </si>
  <si>
    <t>プロジェクター</t>
    <phoneticPr fontId="14"/>
  </si>
  <si>
    <t>ワイヤレスマイク</t>
    <phoneticPr fontId="14"/>
  </si>
  <si>
    <t>ステージ</t>
    <phoneticPr fontId="14"/>
  </si>
  <si>
    <t>HDMI分配器</t>
    <rPh sb="4" eb="7">
      <t>ブンパイキ</t>
    </rPh>
    <phoneticPr fontId="14"/>
  </si>
  <si>
    <t>音声ライン使用料</t>
    <rPh sb="0" eb="2">
      <t>オンセイ</t>
    </rPh>
    <rPh sb="5" eb="8">
      <t>シヨウリョウ</t>
    </rPh>
    <phoneticPr fontId="14"/>
  </si>
  <si>
    <t>装飾花</t>
    <rPh sb="0" eb="3">
      <t>ソウショクバナ</t>
    </rPh>
    <phoneticPr fontId="14"/>
  </si>
  <si>
    <t>割引なし</t>
    <rPh sb="0" eb="2">
      <t>ワリビキ</t>
    </rPh>
    <phoneticPr fontId="14"/>
  </si>
  <si>
    <t>吊り看板</t>
    <rPh sb="0" eb="1">
      <t>ツ</t>
    </rPh>
    <rPh sb="2" eb="4">
      <t>カンバン</t>
    </rPh>
    <phoneticPr fontId="14"/>
  </si>
  <si>
    <t>サービス料</t>
    <rPh sb="4" eb="5">
      <t>リョウ</t>
    </rPh>
    <phoneticPr fontId="14"/>
  </si>
  <si>
    <r>
      <rPr>
        <sz val="11"/>
        <color rgb="FF000000"/>
        <rFont val="MS UI Gothic"/>
        <family val="3"/>
        <charset val="1"/>
      </rPr>
      <t>※</t>
    </r>
    <r>
      <rPr>
        <sz val="11"/>
        <color rgb="FF000000"/>
        <rFont val="MS UI Gothic"/>
        <family val="3"/>
        <charset val="128"/>
      </rPr>
      <t>詳細は下記および請求書参照</t>
    </r>
    <rPh sb="1" eb="3">
      <t>ショウサイ</t>
    </rPh>
    <rPh sb="4" eb="6">
      <t>カキ</t>
    </rPh>
    <rPh sb="9" eb="12">
      <t>セイキュウショ</t>
    </rPh>
    <rPh sb="12" eb="14">
      <t>サンショウ</t>
    </rPh>
    <phoneticPr fontId="14"/>
  </si>
  <si>
    <t>18円×2650枚</t>
    <rPh sb="2" eb="3">
      <t>エン</t>
    </rPh>
    <rPh sb="8" eb="9">
      <t>マイ</t>
    </rPh>
    <phoneticPr fontId="14"/>
  </si>
  <si>
    <t>利用料、はがき転送料、切手貼り忘れ立替</t>
    <rPh sb="0" eb="3">
      <t>リヨウリョウ</t>
    </rPh>
    <rPh sb="7" eb="10">
      <t>テンソウリョウ</t>
    </rPh>
    <rPh sb="11" eb="13">
      <t>キッテ</t>
    </rPh>
    <rPh sb="13" eb="14">
      <t>ハ</t>
    </rPh>
    <rPh sb="15" eb="16">
      <t>ワス</t>
    </rPh>
    <rPh sb="17" eb="19">
      <t>タテカエ</t>
    </rPh>
    <phoneticPr fontId="14"/>
  </si>
  <si>
    <t>招待状　礼状　費用</t>
    <rPh sb="7" eb="9">
      <t>ヒヨウ</t>
    </rPh>
    <phoneticPr fontId="14"/>
  </si>
  <si>
    <t>とらや羊羹2484円　×　6個</t>
    <rPh sb="3" eb="5">
      <t>ヨウカン</t>
    </rPh>
    <rPh sb="9" eb="10">
      <t>エン</t>
    </rPh>
    <rPh sb="14" eb="15">
      <t>コ</t>
    </rPh>
    <phoneticPr fontId="14"/>
  </si>
  <si>
    <t>恩師交通費</t>
    <rPh sb="0" eb="2">
      <t>オンシ</t>
    </rPh>
    <rPh sb="2" eb="5">
      <t>コウツウヒ</t>
    </rPh>
    <phoneticPr fontId="14"/>
  </si>
  <si>
    <t>学ラン購入</t>
    <rPh sb="0" eb="1">
      <t>ガク</t>
    </rPh>
    <rPh sb="3" eb="5">
      <t>コウニュウ</t>
    </rPh>
    <phoneticPr fontId="14"/>
  </si>
  <si>
    <t>三味線演奏費用</t>
    <rPh sb="0" eb="5">
      <t>シャミセンエンソウ</t>
    </rPh>
    <rPh sb="5" eb="7">
      <t>ヒヨウ</t>
    </rPh>
    <phoneticPr fontId="14"/>
  </si>
  <si>
    <t>46回生　山本さんに依頼</t>
    <rPh sb="2" eb="4">
      <t>カイセイ</t>
    </rPh>
    <rPh sb="5" eb="7">
      <t>ヤマモト</t>
    </rPh>
    <rPh sb="10" eb="12">
      <t>イライ</t>
    </rPh>
    <phoneticPr fontId="14"/>
  </si>
  <si>
    <t>総会用資料コピー代</t>
    <rPh sb="0" eb="3">
      <t>ソウカイヨウ</t>
    </rPh>
    <rPh sb="3" eb="5">
      <t>シリョウ</t>
    </rPh>
    <rPh sb="8" eb="9">
      <t>ダイ</t>
    </rPh>
    <phoneticPr fontId="14"/>
  </si>
  <si>
    <t>白手袋</t>
    <rPh sb="0" eb="3">
      <t>シロテブクロ</t>
    </rPh>
    <phoneticPr fontId="14"/>
  </si>
  <si>
    <t>お茶</t>
    <rPh sb="1" eb="2">
      <t>チャ</t>
    </rPh>
    <phoneticPr fontId="14"/>
  </si>
  <si>
    <t>来賓、演奏者用</t>
    <rPh sb="0" eb="2">
      <t>ライヒン</t>
    </rPh>
    <rPh sb="3" eb="6">
      <t>エンソウシャ</t>
    </rPh>
    <rPh sb="6" eb="7">
      <t>ヨウ</t>
    </rPh>
    <phoneticPr fontId="14"/>
  </si>
  <si>
    <t>応援団用備品</t>
    <rPh sb="0" eb="3">
      <t>オウエンダン</t>
    </rPh>
    <rPh sb="3" eb="4">
      <t>ヨウ</t>
    </rPh>
    <rPh sb="4" eb="6">
      <t>ビヒン</t>
    </rPh>
    <phoneticPr fontId="14"/>
  </si>
  <si>
    <t>テープ</t>
    <phoneticPr fontId="14"/>
  </si>
  <si>
    <t>紙コップ</t>
    <rPh sb="0" eb="1">
      <t>カミ</t>
    </rPh>
    <phoneticPr fontId="14"/>
  </si>
  <si>
    <t>看板用など</t>
    <rPh sb="0" eb="3">
      <t>カンバンヨウ</t>
    </rPh>
    <phoneticPr fontId="14"/>
  </si>
  <si>
    <r>
      <rPr>
        <sz val="11"/>
        <color theme="1"/>
        <rFont val="Malgun Gothic"/>
        <family val="2"/>
        <charset val="129"/>
      </rPr>
      <t>交通費　お茶の水←→市ヶ谷</t>
    </r>
    <r>
      <rPr>
        <sz val="11"/>
        <color theme="1"/>
        <rFont val="Arial"/>
        <family val="2"/>
      </rPr>
      <t xml:space="preserve"> 146</t>
    </r>
    <r>
      <rPr>
        <sz val="11"/>
        <color theme="1"/>
        <rFont val="Malgun Gothic"/>
        <family val="2"/>
        <charset val="129"/>
      </rPr>
      <t>円</t>
    </r>
    <r>
      <rPr>
        <sz val="11"/>
        <color theme="1"/>
        <rFont val="ＭＳ Ｐゴシック"/>
        <family val="2"/>
        <charset val="128"/>
      </rPr>
      <t>×</t>
    </r>
    <r>
      <rPr>
        <sz val="11"/>
        <color theme="1"/>
        <rFont val="Arial"/>
        <family val="2"/>
      </rPr>
      <t>6</t>
    </r>
    <r>
      <rPr>
        <sz val="11"/>
        <color theme="1"/>
        <rFont val="Malgun Gothic"/>
        <family val="2"/>
        <charset val="129"/>
      </rPr>
      <t>回</t>
    </r>
    <rPh sb="5" eb="6">
      <t>チャ</t>
    </rPh>
    <rPh sb="7" eb="8">
      <t>ミズ</t>
    </rPh>
    <rPh sb="10" eb="13">
      <t>イチガヤ</t>
    </rPh>
    <phoneticPr fontId="14"/>
  </si>
  <si>
    <r>
      <rPr>
        <sz val="11"/>
        <color theme="1"/>
        <rFont val="Malgun Gothic"/>
        <family val="2"/>
        <charset val="129"/>
      </rPr>
      <t>交通費　保土ヶ谷</t>
    </r>
    <r>
      <rPr>
        <sz val="11"/>
        <color theme="1"/>
        <rFont val="ＭＳ Ｐゴシック"/>
        <family val="2"/>
        <charset val="128"/>
      </rPr>
      <t>→市ヶ谷</t>
    </r>
    <r>
      <rPr>
        <sz val="11"/>
        <color theme="1"/>
        <rFont val="Malgun Gothic"/>
        <family val="2"/>
        <charset val="129"/>
      </rPr>
      <t>　</t>
    </r>
    <r>
      <rPr>
        <sz val="11"/>
        <color theme="1"/>
        <rFont val="Arial"/>
        <family val="2"/>
      </rPr>
      <t>661</t>
    </r>
    <r>
      <rPr>
        <sz val="11"/>
        <color theme="1"/>
        <rFont val="Malgun Gothic"/>
        <family val="2"/>
        <charset val="129"/>
      </rPr>
      <t>円</t>
    </r>
    <r>
      <rPr>
        <sz val="11"/>
        <color theme="1"/>
        <rFont val="Arial"/>
        <family val="2"/>
      </rPr>
      <t>x1</t>
    </r>
    <r>
      <rPr>
        <sz val="11"/>
        <color theme="1"/>
        <rFont val="Malgun Gothic"/>
        <family val="2"/>
        <charset val="129"/>
      </rPr>
      <t>回</t>
    </r>
    <rPh sb="4" eb="8">
      <t>ホドガヤ</t>
    </rPh>
    <rPh sb="9" eb="12">
      <t>イチガヤ</t>
    </rPh>
    <phoneticPr fontId="14"/>
  </si>
  <si>
    <t>6/7　アルカディア荷物搬送高速代　横須賀→北の丸、西神田→横須賀</t>
  </si>
  <si>
    <t>6/5　テイクインスタジオ　打ち合わせ、学ラン受け取り　磯子→本町下、京橋→横須賀</t>
  </si>
  <si>
    <t>6/2　テイクインスタジオ　備品預かりアルカディアへ搬送　横須賀→本町下、西池袋→横須賀</t>
  </si>
  <si>
    <t>6/1　アルカディア打ち合わせ　横須賀→北の丸、霞が関内→横須賀</t>
  </si>
  <si>
    <t>通信費</t>
    <rPh sb="0" eb="3">
      <t>ツウシンヒ</t>
    </rPh>
    <phoneticPr fontId="14"/>
  </si>
  <si>
    <t>実行委員幹部　神保杉本宮本青島4名×500円（領収書等なし）</t>
    <rPh sb="0" eb="6">
      <t>ジッコウイインカンブ</t>
    </rPh>
    <rPh sb="7" eb="9">
      <t>ジンボ</t>
    </rPh>
    <rPh sb="9" eb="11">
      <t>スギモト</t>
    </rPh>
    <rPh sb="11" eb="13">
      <t>ミヤモト</t>
    </rPh>
    <rPh sb="13" eb="15">
      <t>アオシマ</t>
    </rPh>
    <rPh sb="16" eb="17">
      <t>メイ</t>
    </rPh>
    <rPh sb="21" eb="22">
      <t>エン</t>
    </rPh>
    <rPh sb="23" eb="27">
      <t>リョウシュウショトウ</t>
    </rPh>
    <phoneticPr fontId="14"/>
  </si>
  <si>
    <t>印刷物配布用袋</t>
    <rPh sb="0" eb="6">
      <t>インサツブツハイフヨウ</t>
    </rPh>
    <rPh sb="6" eb="7">
      <t>フクロ</t>
    </rPh>
    <phoneticPr fontId="14"/>
  </si>
  <si>
    <t>名札用台紙</t>
    <rPh sb="0" eb="3">
      <t>ナフダヨウ</t>
    </rPh>
    <rPh sb="3" eb="5">
      <t>ダイシ</t>
    </rPh>
    <phoneticPr fontId="14"/>
  </si>
  <si>
    <t>領収書なし</t>
    <rPh sb="0" eb="3">
      <t>リョウシュウショ</t>
    </rPh>
    <phoneticPr fontId="14"/>
  </si>
  <si>
    <t>3着</t>
    <rPh sb="1" eb="2">
      <t>チャク</t>
    </rPh>
    <phoneticPr fontId="14"/>
  </si>
  <si>
    <t>納品書と申し込み画面添付、領収書なし</t>
    <rPh sb="0" eb="3">
      <t>ノウヒンショ</t>
    </rPh>
    <rPh sb="4" eb="5">
      <t>モウ</t>
    </rPh>
    <rPh sb="6" eb="7">
      <t>コ</t>
    </rPh>
    <rPh sb="8" eb="10">
      <t>ガメン</t>
    </rPh>
    <rPh sb="10" eb="12">
      <t>テンプ</t>
    </rPh>
    <rPh sb="13" eb="16">
      <t>リョウシュウショ</t>
    </rPh>
    <phoneticPr fontId="14"/>
  </si>
  <si>
    <t>領収書計11枚</t>
    <rPh sb="0" eb="3">
      <t>リョウシュウショ</t>
    </rPh>
    <rPh sb="3" eb="4">
      <t>ケイ</t>
    </rPh>
    <rPh sb="6" eb="7">
      <t>マイ</t>
    </rPh>
    <phoneticPr fontId="14"/>
  </si>
  <si>
    <t>総会乾杯用（晴れ風対応）</t>
    <rPh sb="0" eb="2">
      <t>ソウカイ</t>
    </rPh>
    <rPh sb="2" eb="5">
      <t>カンパイヨウ</t>
    </rPh>
    <rPh sb="6" eb="7">
      <t>ハ</t>
    </rPh>
    <rPh sb="8" eb="9">
      <t>カゼ</t>
    </rPh>
    <rPh sb="9" eb="11">
      <t>タイオウ</t>
    </rPh>
    <phoneticPr fontId="14"/>
  </si>
  <si>
    <t>領収書なし</t>
    <rPh sb="0" eb="3">
      <t>リョウシュウショ</t>
    </rPh>
    <phoneticPr fontId="14"/>
  </si>
  <si>
    <t>自宅での印刷費、紙代などの利用料として</t>
    <rPh sb="0" eb="2">
      <t>ジタク</t>
    </rPh>
    <rPh sb="4" eb="6">
      <t>インサツ</t>
    </rPh>
    <rPh sb="6" eb="7">
      <t>ヒ</t>
    </rPh>
    <rPh sb="8" eb="9">
      <t>カミ</t>
    </rPh>
    <rPh sb="9" eb="10">
      <t>ダイ</t>
    </rPh>
    <rPh sb="13" eb="16">
      <t>リヨウリョウ</t>
    </rPh>
    <phoneticPr fontId="14"/>
  </si>
  <si>
    <t>アルカディアトへの代金振り込みに伴う手数料</t>
    <rPh sb="9" eb="12">
      <t>ダイキンフ</t>
    </rPh>
    <rPh sb="13" eb="14">
      <t>コ</t>
    </rPh>
    <rPh sb="16" eb="17">
      <t>トモナ</t>
    </rPh>
    <rPh sb="18" eb="21">
      <t>テスウリョウ</t>
    </rPh>
    <phoneticPr fontId="14"/>
  </si>
  <si>
    <t>料理＋会場費＋控室＋持込料</t>
    <phoneticPr fontId="14"/>
  </si>
  <si>
    <r>
      <rPr>
        <sz val="11"/>
        <color rgb="FF000000"/>
        <rFont val="Malgun Gothic"/>
        <family val="2"/>
        <charset val="129"/>
      </rPr>
      <t>一般</t>
    </r>
    <r>
      <rPr>
        <sz val="11"/>
        <color rgb="FF000000"/>
        <rFont val="ＭＳ Ｐゴシック"/>
        <family val="2"/>
        <charset val="129"/>
      </rPr>
      <t>（当日キャンセル後日振込分）</t>
    </r>
    <rPh sb="0" eb="2">
      <t>イッパン</t>
    </rPh>
    <rPh sb="3" eb="5">
      <t>トウジツ</t>
    </rPh>
    <rPh sb="10" eb="12">
      <t>ゴジツ</t>
    </rPh>
    <rPh sb="12" eb="14">
      <t>フリコミ</t>
    </rPh>
    <rPh sb="14" eb="15">
      <t>ブン</t>
    </rPh>
    <phoneticPr fontId="14"/>
  </si>
  <si>
    <t>2名</t>
    <rPh sb="1" eb="2">
      <t>メイ</t>
    </rPh>
    <phoneticPr fontId="14"/>
  </si>
  <si>
    <t>2名の入金データはエクセルに記載</t>
    <rPh sb="1" eb="2">
      <t>メイ</t>
    </rPh>
    <rPh sb="3" eb="5">
      <t>ニュウキン</t>
    </rPh>
    <rPh sb="14" eb="16">
      <t>キサイ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</si>
</sst>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名&quot;"/>
    <numFmt numFmtId="177" formatCode="0.0%"/>
    <numFmt numFmtId="178" formatCode="\▲#,##0"/>
  </numFmts>
  <fonts count="44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MS PGothic"/>
      <family val="3"/>
      <charset val="128"/>
    </font>
    <font>
      <b/>
      <sz val="16"/>
      <color rgb="FF000000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1"/>
      <color theme="1"/>
      <name val="MS PGothic"/>
      <family val="3"/>
      <charset val="128"/>
    </font>
    <font>
      <b/>
      <u/>
      <sz val="14"/>
      <color rgb="FF000000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rgb="FF000000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8"/>
      <color rgb="FF000000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Calibri"/>
      <family val="3"/>
    </font>
    <font>
      <sz val="11"/>
      <color rgb="FF000000"/>
      <name val="ＭＳ ゴシック"/>
      <family val="3"/>
      <charset val="128"/>
    </font>
    <font>
      <sz val="11"/>
      <color rgb="FF000000"/>
      <name val="Yu Gothic"/>
      <family val="3"/>
      <charset val="128"/>
    </font>
    <font>
      <sz val="11"/>
      <color rgb="FF000000"/>
      <name val="Yu Gothic"/>
      <family val="2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MS UI Gothic"/>
      <family val="3"/>
      <charset val="1"/>
    </font>
    <font>
      <sz val="11"/>
      <color rgb="FF000000"/>
      <name val="MS UI Gothic"/>
      <family val="3"/>
      <charset val="128"/>
    </font>
    <font>
      <sz val="11"/>
      <color theme="1"/>
      <name val="Arial"/>
      <family val="2"/>
    </font>
    <font>
      <sz val="11"/>
      <color theme="1"/>
      <name val="Arial"/>
      <family val="3"/>
      <charset val="128"/>
    </font>
    <font>
      <sz val="10"/>
      <color rgb="FF00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9"/>
      <color theme="1"/>
      <name val="MS PGothic"/>
      <family val="3"/>
      <charset val="128"/>
    </font>
    <font>
      <sz val="9"/>
      <color rgb="FF3333FF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sz val="11"/>
      <color rgb="FF000000"/>
      <name val="Malgun Gothic"/>
      <family val="2"/>
      <charset val="129"/>
    </font>
    <font>
      <sz val="11"/>
      <color rgb="FF000000"/>
      <name val="Calibri"/>
      <family val="2"/>
      <charset val="129"/>
      <scheme val="minor"/>
    </font>
    <font>
      <sz val="11"/>
      <color rgb="FF000000"/>
      <name val="游ゴシック"/>
      <family val="2"/>
      <charset val="128"/>
    </font>
    <font>
      <sz val="11"/>
      <color rgb="FF000000"/>
      <name val="Calibri"/>
      <family val="2"/>
      <charset val="128"/>
    </font>
    <font>
      <sz val="11"/>
      <color rgb="FF000000"/>
      <name val="Calibri"/>
      <family val="2"/>
      <charset val="128"/>
      <scheme val="minor"/>
    </font>
    <font>
      <sz val="11"/>
      <color theme="1"/>
      <name val="Malgun Gothic"/>
      <family val="2"/>
      <charset val="129"/>
    </font>
    <font>
      <sz val="11"/>
      <color theme="1"/>
      <name val="ＭＳ Ｐゴシック"/>
      <family val="2"/>
      <charset val="128"/>
    </font>
    <font>
      <sz val="11"/>
      <color theme="1"/>
      <name val="Arial"/>
      <family val="2"/>
      <charset val="129"/>
    </font>
    <font>
      <sz val="11"/>
      <color rgb="FF000000"/>
      <name val="ＭＳ Ｐゴシック"/>
      <family val="2"/>
      <charset val="129"/>
    </font>
    <font>
      <sz val="11"/>
      <color rgb="FF000000"/>
      <name val="Calibri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66"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shrinkToFit="1"/>
    </xf>
    <xf numFmtId="38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shrinkToFi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38" fontId="3" fillId="0" borderId="19" xfId="0" applyNumberFormat="1" applyFont="1" applyBorder="1" applyAlignment="1">
      <alignment vertical="center" wrapText="1"/>
    </xf>
    <xf numFmtId="0" fontId="3" fillId="0" borderId="22" xfId="0" applyFont="1" applyBorder="1" applyAlignment="1">
      <alignment vertical="center" shrinkToFit="1"/>
    </xf>
    <xf numFmtId="0" fontId="3" fillId="0" borderId="24" xfId="0" applyFont="1" applyBorder="1" applyAlignment="1">
      <alignment vertical="center" wrapText="1"/>
    </xf>
    <xf numFmtId="176" fontId="3" fillId="0" borderId="25" xfId="0" applyNumberFormat="1" applyFont="1" applyBorder="1" applyAlignment="1">
      <alignment horizontal="right" vertical="center" wrapText="1"/>
    </xf>
    <xf numFmtId="38" fontId="3" fillId="0" borderId="23" xfId="0" applyNumberFormat="1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176" fontId="3" fillId="0" borderId="27" xfId="0" applyNumberFormat="1" applyFont="1" applyBorder="1" applyAlignment="1">
      <alignment horizontal="right" vertical="center" wrapText="1"/>
    </xf>
    <xf numFmtId="0" fontId="3" fillId="0" borderId="30" xfId="0" applyFont="1" applyBorder="1" applyAlignment="1">
      <alignment horizontal="right" vertical="center" shrinkToFit="1"/>
    </xf>
    <xf numFmtId="38" fontId="3" fillId="0" borderId="31" xfId="0" applyNumberFormat="1" applyFont="1" applyBorder="1" applyAlignment="1">
      <alignment vertical="center" wrapText="1"/>
    </xf>
    <xf numFmtId="177" fontId="3" fillId="0" borderId="32" xfId="0" applyNumberFormat="1" applyFont="1" applyBorder="1" applyAlignment="1">
      <alignment vertical="center" wrapText="1"/>
    </xf>
    <xf numFmtId="176" fontId="3" fillId="0" borderId="33" xfId="0" applyNumberFormat="1" applyFont="1" applyBorder="1" applyAlignment="1">
      <alignment horizontal="right" vertical="center" wrapText="1"/>
    </xf>
    <xf numFmtId="38" fontId="6" fillId="0" borderId="19" xfId="0" applyNumberFormat="1" applyFont="1" applyBorder="1" applyAlignment="1">
      <alignment vertical="center" wrapText="1"/>
    </xf>
    <xf numFmtId="38" fontId="6" fillId="0" borderId="23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shrinkToFit="1"/>
    </xf>
    <xf numFmtId="38" fontId="6" fillId="0" borderId="26" xfId="0" applyNumberFormat="1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 shrinkToFit="1"/>
    </xf>
    <xf numFmtId="0" fontId="3" fillId="0" borderId="40" xfId="0" applyFont="1" applyBorder="1" applyAlignment="1">
      <alignment horizontal="right" vertical="center" shrinkToFit="1"/>
    </xf>
    <xf numFmtId="0" fontId="3" fillId="0" borderId="41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38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 shrinkToFit="1"/>
    </xf>
    <xf numFmtId="38" fontId="3" fillId="0" borderId="48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38" fontId="3" fillId="0" borderId="26" xfId="0" applyNumberFormat="1" applyFont="1" applyBorder="1" applyAlignment="1">
      <alignment vertical="center" wrapText="1"/>
    </xf>
    <xf numFmtId="38" fontId="3" fillId="0" borderId="11" xfId="0" applyNumberFormat="1" applyFont="1" applyBorder="1" applyAlignment="1">
      <alignment vertical="center" wrapText="1"/>
    </xf>
    <xf numFmtId="38" fontId="3" fillId="0" borderId="45" xfId="0" applyNumberFormat="1" applyFont="1" applyBorder="1" applyAlignment="1">
      <alignment vertical="center" wrapText="1"/>
    </xf>
    <xf numFmtId="38" fontId="3" fillId="0" borderId="47" xfId="0" applyNumberFormat="1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2" borderId="52" xfId="0" applyFont="1" applyFill="1" applyBorder="1" applyAlignment="1">
      <alignment vertical="center"/>
    </xf>
    <xf numFmtId="0" fontId="17" fillId="2" borderId="53" xfId="0" applyFont="1" applyFill="1" applyBorder="1" applyAlignment="1">
      <alignment vertical="center"/>
    </xf>
    <xf numFmtId="0" fontId="17" fillId="2" borderId="54" xfId="0" applyFont="1" applyFill="1" applyBorder="1" applyAlignment="1">
      <alignment vertical="center"/>
    </xf>
    <xf numFmtId="0" fontId="15" fillId="0" borderId="56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9" fillId="0" borderId="56" xfId="0" applyFont="1" applyBorder="1" applyAlignment="1">
      <alignment vertical="center"/>
    </xf>
    <xf numFmtId="38" fontId="0" fillId="0" borderId="0" xfId="1" applyFont="1" applyAlignment="1">
      <alignment vertical="center"/>
    </xf>
    <xf numFmtId="38" fontId="17" fillId="2" borderId="54" xfId="1" applyFont="1" applyFill="1" applyBorder="1" applyAlignment="1">
      <alignment vertical="center"/>
    </xf>
    <xf numFmtId="38" fontId="0" fillId="0" borderId="57" xfId="1" applyFont="1" applyBorder="1" applyAlignment="1">
      <alignment vertical="center"/>
    </xf>
    <xf numFmtId="38" fontId="0" fillId="0" borderId="60" xfId="1" applyFont="1" applyBorder="1" applyAlignment="1">
      <alignment vertical="center"/>
    </xf>
    <xf numFmtId="0" fontId="16" fillId="0" borderId="56" xfId="0" applyFont="1" applyBorder="1" applyAlignment="1">
      <alignment vertical="center"/>
    </xf>
    <xf numFmtId="0" fontId="19" fillId="0" borderId="66" xfId="0" applyFont="1" applyBorder="1" applyAlignment="1">
      <alignment vertical="center"/>
    </xf>
    <xf numFmtId="0" fontId="19" fillId="0" borderId="67" xfId="0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38" fontId="0" fillId="0" borderId="69" xfId="0" applyNumberFormat="1" applyBorder="1" applyAlignment="1">
      <alignment vertical="center"/>
    </xf>
    <xf numFmtId="0" fontId="22" fillId="0" borderId="56" xfId="0" applyFont="1" applyBorder="1" applyAlignment="1">
      <alignment vertical="center"/>
    </xf>
    <xf numFmtId="0" fontId="25" fillId="0" borderId="56" xfId="0" applyFont="1" applyBorder="1"/>
    <xf numFmtId="0" fontId="26" fillId="0" borderId="56" xfId="0" applyFont="1" applyBorder="1"/>
    <xf numFmtId="0" fontId="22" fillId="0" borderId="55" xfId="0" applyFont="1" applyBorder="1" applyAlignment="1">
      <alignment vertical="center"/>
    </xf>
    <xf numFmtId="38" fontId="0" fillId="0" borderId="64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1" xfId="0" applyNumberFormat="1" applyFont="1" applyBorder="1" applyAlignment="1">
      <alignment horizontal="center" vertical="center" wrapText="1"/>
    </xf>
    <xf numFmtId="0" fontId="28" fillId="0" borderId="30" xfId="0" applyFont="1" applyBorder="1" applyAlignment="1">
      <alignment vertical="center" wrapText="1"/>
    </xf>
    <xf numFmtId="0" fontId="28" fillId="0" borderId="44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38" fontId="3" fillId="0" borderId="71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shrinkToFit="1"/>
    </xf>
    <xf numFmtId="178" fontId="3" fillId="0" borderId="23" xfId="0" applyNumberFormat="1" applyFont="1" applyBorder="1" applyAlignment="1">
      <alignment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0" fontId="28" fillId="0" borderId="70" xfId="0" applyFont="1" applyBorder="1" applyAlignment="1">
      <alignment vertical="center" wrapText="1"/>
    </xf>
    <xf numFmtId="0" fontId="29" fillId="0" borderId="22" xfId="0" applyFont="1" applyBorder="1" applyAlignment="1">
      <alignment vertical="center" wrapText="1"/>
    </xf>
    <xf numFmtId="0" fontId="30" fillId="0" borderId="22" xfId="0" applyFont="1" applyBorder="1" applyAlignment="1">
      <alignment vertical="center" wrapText="1"/>
    </xf>
    <xf numFmtId="0" fontId="29" fillId="0" borderId="22" xfId="0" applyFont="1" applyBorder="1" applyAlignment="1">
      <alignment horizontal="left" vertical="center" wrapText="1"/>
    </xf>
    <xf numFmtId="0" fontId="32" fillId="0" borderId="70" xfId="0" applyFont="1" applyBorder="1" applyAlignment="1">
      <alignment vertical="center" wrapText="1"/>
    </xf>
    <xf numFmtId="0" fontId="28" fillId="0" borderId="40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28" fillId="0" borderId="44" xfId="0" applyFont="1" applyBorder="1" applyAlignment="1">
      <alignment horizontal="left" vertical="center" wrapText="1"/>
    </xf>
    <xf numFmtId="0" fontId="28" fillId="0" borderId="70" xfId="0" applyFont="1" applyBorder="1" applyAlignment="1">
      <alignment horizontal="left" vertical="center" wrapText="1"/>
    </xf>
    <xf numFmtId="0" fontId="33" fillId="0" borderId="22" xfId="0" applyFont="1" applyBorder="1" applyAlignment="1">
      <alignment vertical="center" wrapText="1"/>
    </xf>
    <xf numFmtId="38" fontId="30" fillId="0" borderId="22" xfId="0" applyNumberFormat="1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32" fillId="0" borderId="40" xfId="0" applyFont="1" applyBorder="1" applyAlignment="1">
      <alignment horizontal="left" vertical="center" wrapText="1"/>
    </xf>
    <xf numFmtId="0" fontId="37" fillId="0" borderId="56" xfId="0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0" fontId="17" fillId="0" borderId="73" xfId="0" applyFont="1" applyBorder="1" applyAlignment="1">
      <alignment vertical="center"/>
    </xf>
    <xf numFmtId="0" fontId="38" fillId="0" borderId="55" xfId="0" applyFont="1" applyBorder="1" applyAlignment="1">
      <alignment vertical="center"/>
    </xf>
    <xf numFmtId="0" fontId="35" fillId="0" borderId="55" xfId="0" applyFont="1" applyBorder="1" applyAlignment="1">
      <alignment vertical="center"/>
    </xf>
    <xf numFmtId="0" fontId="15" fillId="0" borderId="0" xfId="0" applyFont="1" applyAlignment="1">
      <alignment vertical="center"/>
    </xf>
    <xf numFmtId="38" fontId="17" fillId="0" borderId="0" xfId="1" applyFont="1" applyAlignment="1">
      <alignment vertical="center"/>
    </xf>
    <xf numFmtId="38" fontId="0" fillId="0" borderId="0" xfId="0" applyNumberFormat="1" applyAlignment="1">
      <alignment vertical="center"/>
    </xf>
    <xf numFmtId="0" fontId="23" fillId="0" borderId="56" xfId="0" applyFont="1" applyBorder="1" applyAlignment="1">
      <alignment vertical="center"/>
    </xf>
    <xf numFmtId="0" fontId="41" fillId="0" borderId="56" xfId="0" applyFont="1" applyBorder="1"/>
    <xf numFmtId="177" fontId="3" fillId="0" borderId="49" xfId="0" applyNumberFormat="1" applyFont="1" applyBorder="1" applyAlignment="1">
      <alignment vertical="center" wrapText="1"/>
    </xf>
    <xf numFmtId="0" fontId="2" fillId="0" borderId="50" xfId="0" applyFont="1" applyBorder="1"/>
    <xf numFmtId="0" fontId="27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0" xfId="0" applyFont="1" applyBorder="1"/>
    <xf numFmtId="0" fontId="6" fillId="0" borderId="38" xfId="0" applyFont="1" applyBorder="1" applyAlignment="1">
      <alignment vertical="center" shrinkToFit="1"/>
    </xf>
    <xf numFmtId="0" fontId="2" fillId="0" borderId="25" xfId="0" applyFont="1" applyBorder="1"/>
    <xf numFmtId="0" fontId="31" fillId="0" borderId="38" xfId="0" applyFont="1" applyBorder="1" applyAlignment="1">
      <alignment vertical="center" shrinkToFit="1"/>
    </xf>
    <xf numFmtId="0" fontId="9" fillId="0" borderId="38" xfId="0" applyFont="1" applyBorder="1" applyAlignment="1">
      <alignment vertical="center" wrapText="1"/>
    </xf>
    <xf numFmtId="0" fontId="3" fillId="0" borderId="29" xfId="0" applyFont="1" applyBorder="1" applyAlignment="1">
      <alignment vertical="center" shrinkToFit="1"/>
    </xf>
    <xf numFmtId="0" fontId="2" fillId="0" borderId="28" xfId="0" applyFont="1" applyBorder="1"/>
    <xf numFmtId="38" fontId="3" fillId="0" borderId="41" xfId="0" applyNumberFormat="1" applyFont="1" applyBorder="1" applyAlignment="1">
      <alignment vertical="center" wrapText="1"/>
    </xf>
    <xf numFmtId="0" fontId="2" fillId="0" borderId="41" xfId="0" applyFont="1" applyBorder="1"/>
    <xf numFmtId="0" fontId="3" fillId="0" borderId="42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17" xfId="0" applyFont="1" applyBorder="1"/>
    <xf numFmtId="0" fontId="9" fillId="0" borderId="36" xfId="0" applyFont="1" applyBorder="1" applyAlignment="1">
      <alignment vertical="center" wrapText="1"/>
    </xf>
    <xf numFmtId="0" fontId="2" fillId="0" borderId="37" xfId="0" applyFont="1" applyBorder="1"/>
    <xf numFmtId="0" fontId="3" fillId="0" borderId="12" xfId="0" applyFont="1" applyBorder="1" applyAlignment="1">
      <alignment vertical="center" wrapText="1"/>
    </xf>
    <xf numFmtId="0" fontId="2" fillId="0" borderId="13" xfId="0" applyFont="1" applyBorder="1"/>
    <xf numFmtId="38" fontId="3" fillId="0" borderId="31" xfId="0" applyNumberFormat="1" applyFont="1" applyBorder="1" applyAlignment="1">
      <alignment vertical="center" wrapText="1"/>
    </xf>
    <xf numFmtId="0" fontId="2" fillId="0" borderId="34" xfId="0" applyFont="1" applyBorder="1"/>
    <xf numFmtId="0" fontId="2" fillId="0" borderId="33" xfId="0" applyFont="1" applyBorder="1"/>
    <xf numFmtId="0" fontId="10" fillId="0" borderId="38" xfId="0" applyFont="1" applyBorder="1" applyAlignment="1">
      <alignment vertical="center" shrinkToFit="1"/>
    </xf>
    <xf numFmtId="0" fontId="11" fillId="0" borderId="38" xfId="0" applyFont="1" applyBorder="1" applyAlignment="1">
      <alignment vertical="center" wrapText="1"/>
    </xf>
    <xf numFmtId="0" fontId="3" fillId="0" borderId="38" xfId="0" applyFont="1" applyBorder="1" applyAlignment="1">
      <alignment vertical="center" shrinkToFit="1"/>
    </xf>
    <xf numFmtId="0" fontId="11" fillId="0" borderId="38" xfId="0" applyFont="1" applyBorder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31" fillId="0" borderId="46" xfId="0" applyFont="1" applyBorder="1" applyAlignment="1">
      <alignment vertical="center" shrinkToFit="1"/>
    </xf>
    <xf numFmtId="0" fontId="2" fillId="0" borderId="27" xfId="0" applyFont="1" applyBorder="1"/>
    <xf numFmtId="177" fontId="3" fillId="0" borderId="35" xfId="0" applyNumberFormat="1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8" xfId="0" applyFont="1" applyBorder="1" applyAlignment="1">
      <alignment vertical="center" wrapText="1"/>
    </xf>
    <xf numFmtId="0" fontId="12" fillId="0" borderId="38" xfId="0" applyFont="1" applyBorder="1" applyAlignment="1">
      <alignment horizontal="left" vertical="center" wrapText="1"/>
    </xf>
    <xf numFmtId="0" fontId="10" fillId="0" borderId="38" xfId="0" applyFont="1" applyBorder="1" applyAlignment="1">
      <alignment vertical="center" wrapText="1"/>
    </xf>
    <xf numFmtId="0" fontId="6" fillId="0" borderId="29" xfId="0" applyFont="1" applyBorder="1" applyAlignment="1">
      <alignment horizontal="left" vertical="center" shrinkToFit="1"/>
    </xf>
    <xf numFmtId="38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0" xfId="0" applyFont="1" applyAlignment="1">
      <alignment horizontal="right" vertical="top" wrapText="1"/>
    </xf>
    <xf numFmtId="0" fontId="0" fillId="0" borderId="0" xfId="0"/>
    <xf numFmtId="0" fontId="3" fillId="0" borderId="2" xfId="0" applyFont="1" applyBorder="1" applyAlignment="1">
      <alignment vertical="center" wrapText="1"/>
    </xf>
    <xf numFmtId="0" fontId="2" fillId="0" borderId="10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12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9" fillId="0" borderId="61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17" fillId="2" borderId="65" xfId="0" applyFont="1" applyFill="1" applyBorder="1" applyAlignment="1">
      <alignment horizontal="left" vertical="center"/>
    </xf>
    <xf numFmtId="0" fontId="17" fillId="2" borderId="68" xfId="0" applyFont="1" applyFill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0" fontId="43" fillId="0" borderId="5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0"/>
  <sheetViews>
    <sheetView tabSelected="1" zoomScale="115" zoomScaleNormal="115" workbookViewId="0">
      <selection activeCell="F8" sqref="F8"/>
    </sheetView>
  </sheetViews>
  <sheetFormatPr defaultColWidth="14.42578125" defaultRowHeight="15" customHeight="1" outlineLevelCol="1"/>
  <cols>
    <col min="1" max="1" width="22.7109375" customWidth="1"/>
    <col min="2" max="7" width="12.42578125" customWidth="1"/>
    <col min="8" max="8" width="47" hidden="1" customWidth="1" outlineLevel="1"/>
    <col min="9" max="9" width="8.85546875" customWidth="1" collapsed="1"/>
    <col min="10" max="10" width="15.42578125" customWidth="1"/>
    <col min="11" max="25" width="8.85546875" customWidth="1"/>
  </cols>
  <sheetData>
    <row r="1" spans="1:25" ht="14.25" customHeight="1">
      <c r="A1" s="1"/>
      <c r="B1" s="2"/>
      <c r="C1" s="2"/>
      <c r="D1" s="2"/>
      <c r="E1" s="1"/>
      <c r="F1" s="1"/>
      <c r="G1" s="1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.25" customHeight="1">
      <c r="A2" s="1"/>
      <c r="B2" s="2"/>
      <c r="C2" s="2"/>
      <c r="D2" s="2"/>
      <c r="E2" s="1"/>
      <c r="F2" s="1"/>
      <c r="G2" s="1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0.25" customHeight="1" thickBot="1">
      <c r="A3" s="143" t="s">
        <v>118</v>
      </c>
      <c r="B3" s="144"/>
      <c r="C3" s="144"/>
      <c r="D3" s="144"/>
      <c r="E3" s="144"/>
      <c r="F3" s="144"/>
      <c r="G3" s="144"/>
      <c r="H3" s="2"/>
      <c r="I3" s="2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7.5" customHeight="1">
      <c r="A4" s="1"/>
      <c r="B4" s="4"/>
      <c r="C4" s="4"/>
      <c r="D4" s="4"/>
      <c r="E4" s="5"/>
      <c r="F4" s="5"/>
      <c r="G4" s="6"/>
      <c r="H4" s="2"/>
      <c r="I4" s="2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1"/>
      <c r="B5" s="7"/>
      <c r="C5" s="7"/>
      <c r="D5" s="145" t="s">
        <v>119</v>
      </c>
      <c r="E5" s="146"/>
      <c r="F5" s="146"/>
      <c r="G5" s="146"/>
      <c r="H5" s="73" t="s">
        <v>120</v>
      </c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>
      <c r="A6" s="1"/>
      <c r="B6" s="7"/>
      <c r="C6" s="7"/>
      <c r="D6" s="145" t="s">
        <v>121</v>
      </c>
      <c r="E6" s="146"/>
      <c r="F6" s="146"/>
      <c r="G6" s="146"/>
      <c r="H6" s="2"/>
      <c r="I6" s="2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>
      <c r="A7" s="1"/>
      <c r="B7" s="7"/>
      <c r="C7" s="7"/>
      <c r="D7" s="8"/>
      <c r="E7" s="8"/>
      <c r="F7" s="8"/>
      <c r="G7" s="9" t="s">
        <v>122</v>
      </c>
      <c r="H7" s="2"/>
      <c r="I7" s="2"/>
      <c r="J7" s="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7.5" customHeight="1">
      <c r="A8" s="1"/>
      <c r="B8" s="7"/>
      <c r="C8" s="7"/>
      <c r="D8" s="10"/>
      <c r="E8" s="10"/>
      <c r="F8" s="10"/>
      <c r="G8" s="10"/>
      <c r="H8" s="2"/>
      <c r="I8" s="2"/>
      <c r="J8" s="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 thickBot="1">
      <c r="A9" s="11"/>
      <c r="B9" s="2"/>
      <c r="C9" s="2"/>
      <c r="D9" s="12"/>
      <c r="E9" s="13"/>
      <c r="F9" s="13"/>
      <c r="G9" s="14" t="s">
        <v>0</v>
      </c>
      <c r="H9" s="74"/>
      <c r="I9" s="2"/>
      <c r="J9" s="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" customHeight="1">
      <c r="A10" s="147"/>
      <c r="B10" s="149" t="s">
        <v>123</v>
      </c>
      <c r="C10" s="150"/>
      <c r="D10" s="151"/>
      <c r="E10" s="149" t="s">
        <v>124</v>
      </c>
      <c r="F10" s="150"/>
      <c r="G10" s="151"/>
      <c r="H10" s="109" t="s">
        <v>125</v>
      </c>
      <c r="I10" s="2"/>
      <c r="J10" s="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customHeight="1">
      <c r="A11" s="110"/>
      <c r="B11" s="152"/>
      <c r="C11" s="153"/>
      <c r="D11" s="154"/>
      <c r="E11" s="152"/>
      <c r="F11" s="153"/>
      <c r="G11" s="154"/>
      <c r="H11" s="110"/>
      <c r="I11" s="2"/>
      <c r="J11" s="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 customHeight="1" thickBot="1">
      <c r="A12" s="148"/>
      <c r="B12" s="75" t="s">
        <v>1</v>
      </c>
      <c r="C12" s="155" t="s">
        <v>2</v>
      </c>
      <c r="D12" s="126"/>
      <c r="E12" s="75" t="s">
        <v>1</v>
      </c>
      <c r="F12" s="155" t="s">
        <v>2</v>
      </c>
      <c r="G12" s="126"/>
      <c r="H12" s="111"/>
      <c r="I12" s="2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3.5" customHeight="1">
      <c r="A13" s="15" t="s">
        <v>3</v>
      </c>
      <c r="B13" s="16"/>
      <c r="C13" s="157"/>
      <c r="D13" s="122"/>
      <c r="E13" s="16"/>
      <c r="F13" s="157"/>
      <c r="G13" s="122"/>
      <c r="H13" s="76"/>
      <c r="I13" s="2"/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3.5" customHeight="1">
      <c r="A14" s="17" t="s">
        <v>4</v>
      </c>
      <c r="B14" s="20"/>
      <c r="C14" s="18"/>
      <c r="D14" s="19"/>
      <c r="E14" s="20"/>
      <c r="F14" s="18"/>
      <c r="G14" s="19"/>
      <c r="H14" s="77"/>
      <c r="I14" s="2"/>
      <c r="J14" s="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3.5" customHeight="1">
      <c r="A15" s="21" t="s">
        <v>5</v>
      </c>
      <c r="B15" s="24">
        <f>10000*D15</f>
        <v>0</v>
      </c>
      <c r="C15" s="22" t="s">
        <v>6</v>
      </c>
      <c r="D15" s="23">
        <v>0</v>
      </c>
      <c r="E15" s="24">
        <f>10000*G15</f>
        <v>0</v>
      </c>
      <c r="F15" s="22" t="s">
        <v>6</v>
      </c>
      <c r="G15" s="23">
        <v>0</v>
      </c>
      <c r="H15" s="78"/>
      <c r="I15" s="2"/>
      <c r="J15" s="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3.5" customHeight="1">
      <c r="A16" s="21" t="s">
        <v>7</v>
      </c>
      <c r="B16" s="24">
        <f>11000*D16</f>
        <v>2090000</v>
      </c>
      <c r="C16" s="22" t="s">
        <v>6</v>
      </c>
      <c r="D16" s="23">
        <v>190</v>
      </c>
      <c r="E16" s="24">
        <f>11000*G16</f>
        <v>2057000</v>
      </c>
      <c r="F16" s="22" t="s">
        <v>6</v>
      </c>
      <c r="G16" s="23">
        <v>187</v>
      </c>
      <c r="H16" s="78"/>
      <c r="I16" s="2"/>
      <c r="J16" s="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3.5" customHeight="1">
      <c r="A17" s="21" t="s">
        <v>126</v>
      </c>
      <c r="B17" s="79">
        <f>8000*D17</f>
        <v>80000</v>
      </c>
      <c r="C17" s="25" t="s">
        <v>8</v>
      </c>
      <c r="D17" s="26">
        <v>10</v>
      </c>
      <c r="E17" s="79">
        <f>8000*G17</f>
        <v>16000</v>
      </c>
      <c r="F17" s="25" t="s">
        <v>8</v>
      </c>
      <c r="G17" s="26">
        <v>2</v>
      </c>
      <c r="H17" s="78"/>
      <c r="I17" s="2"/>
      <c r="J17" s="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3.5" customHeight="1">
      <c r="A18" s="21" t="s">
        <v>127</v>
      </c>
      <c r="B18" s="24">
        <f>3500*D18</f>
        <v>35000</v>
      </c>
      <c r="C18" s="22" t="s">
        <v>9</v>
      </c>
      <c r="D18" s="23">
        <v>10</v>
      </c>
      <c r="E18" s="24">
        <f>3500*G18</f>
        <v>31500</v>
      </c>
      <c r="F18" s="22" t="s">
        <v>9</v>
      </c>
      <c r="G18" s="23">
        <v>9</v>
      </c>
      <c r="H18" s="78"/>
      <c r="I18" s="2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7.25" customHeight="1">
      <c r="A19" s="80" t="s">
        <v>128</v>
      </c>
      <c r="B19" s="81">
        <f>1500*D19</f>
        <v>3000</v>
      </c>
      <c r="C19" s="22" t="s">
        <v>129</v>
      </c>
      <c r="D19" s="82">
        <v>2</v>
      </c>
      <c r="E19" s="81">
        <f>1000*G19</f>
        <v>1000</v>
      </c>
      <c r="F19" s="22" t="s">
        <v>130</v>
      </c>
      <c r="G19" s="82">
        <v>1</v>
      </c>
      <c r="H19" s="83"/>
      <c r="I19" s="2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3.5" customHeight="1">
      <c r="A20" s="27" t="s">
        <v>10</v>
      </c>
      <c r="B20" s="28">
        <f>SUM(B15:B19)</f>
        <v>2208000</v>
      </c>
      <c r="C20" s="29"/>
      <c r="D20" s="30">
        <f>SUM(D15:D19)-D19</f>
        <v>210</v>
      </c>
      <c r="E20" s="28">
        <f>SUM(E15:E18)-E19</f>
        <v>2103500</v>
      </c>
      <c r="F20" s="29"/>
      <c r="G20" s="30">
        <f>SUM(G15:G19)-G19</f>
        <v>198</v>
      </c>
      <c r="H20" s="76"/>
      <c r="I20" s="2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" customHeight="1">
      <c r="A21" s="17" t="s">
        <v>11</v>
      </c>
      <c r="B21" s="31"/>
      <c r="C21" s="156"/>
      <c r="D21" s="124"/>
      <c r="E21" s="31"/>
      <c r="F21" s="156"/>
      <c r="G21" s="124"/>
      <c r="H21" s="77"/>
      <c r="I21" s="2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3.5" customHeight="1">
      <c r="A22" s="21" t="s">
        <v>12</v>
      </c>
      <c r="B22" s="32">
        <v>70000</v>
      </c>
      <c r="C22" s="112" t="s">
        <v>50</v>
      </c>
      <c r="D22" s="113"/>
      <c r="E22" s="32">
        <v>81000</v>
      </c>
      <c r="F22" s="112" t="s">
        <v>50</v>
      </c>
      <c r="G22" s="113"/>
      <c r="H22" s="78"/>
      <c r="I22" s="2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5.5">
      <c r="A23" s="21" t="s">
        <v>13</v>
      </c>
      <c r="B23" s="32">
        <v>100000</v>
      </c>
      <c r="C23" s="132" t="s">
        <v>51</v>
      </c>
      <c r="D23" s="113"/>
      <c r="E23" s="32">
        <v>99000</v>
      </c>
      <c r="F23" s="132" t="s">
        <v>51</v>
      </c>
      <c r="G23" s="113"/>
      <c r="H23" s="84" t="s">
        <v>177</v>
      </c>
      <c r="I23" s="2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3.5" customHeight="1">
      <c r="A24" s="21" t="s">
        <v>131</v>
      </c>
      <c r="B24" s="31">
        <v>100000</v>
      </c>
      <c r="C24" s="139" t="s">
        <v>132</v>
      </c>
      <c r="D24" s="113"/>
      <c r="E24" s="31">
        <v>100000</v>
      </c>
      <c r="F24" s="139"/>
      <c r="G24" s="113"/>
      <c r="H24" s="85"/>
      <c r="I24" s="2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3.5" customHeight="1">
      <c r="A25" s="21" t="s">
        <v>14</v>
      </c>
      <c r="B25" s="32">
        <v>0</v>
      </c>
      <c r="C25" s="112"/>
      <c r="D25" s="113"/>
      <c r="E25" s="32">
        <v>0</v>
      </c>
      <c r="F25" s="112"/>
      <c r="G25" s="113"/>
      <c r="H25" s="78"/>
      <c r="I25" s="2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3.5" customHeight="1">
      <c r="A26" s="21" t="s">
        <v>15</v>
      </c>
      <c r="B26" s="32">
        <v>1</v>
      </c>
      <c r="C26" s="112"/>
      <c r="D26" s="113"/>
      <c r="E26" s="32">
        <v>0</v>
      </c>
      <c r="F26" s="112"/>
      <c r="G26" s="113"/>
      <c r="H26" s="78"/>
      <c r="I26" s="2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3.5" customHeight="1">
      <c r="A27" s="21" t="s">
        <v>16</v>
      </c>
      <c r="B27" s="32">
        <v>0</v>
      </c>
      <c r="C27" s="112"/>
      <c r="D27" s="113"/>
      <c r="E27" s="32">
        <v>0</v>
      </c>
      <c r="F27" s="112"/>
      <c r="G27" s="113"/>
      <c r="H27" s="78"/>
      <c r="I27" s="2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7.75" customHeight="1">
      <c r="A28" s="21" t="s">
        <v>133</v>
      </c>
      <c r="B28" s="32">
        <v>10000</v>
      </c>
      <c r="C28" s="114" t="s">
        <v>134</v>
      </c>
      <c r="D28" s="113"/>
      <c r="E28" s="32">
        <f>20000+17500</f>
        <v>37500</v>
      </c>
      <c r="F28" s="114" t="s">
        <v>135</v>
      </c>
      <c r="G28" s="113"/>
      <c r="H28" s="86"/>
      <c r="I28" s="2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3.5" customHeight="1">
      <c r="A29" s="33" t="s">
        <v>17</v>
      </c>
      <c r="B29" s="34">
        <v>0</v>
      </c>
      <c r="C29" s="115"/>
      <c r="D29" s="113"/>
      <c r="E29" s="34"/>
      <c r="F29" s="115"/>
      <c r="G29" s="113"/>
      <c r="H29" s="85"/>
      <c r="I29" s="2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7.25" customHeight="1">
      <c r="A30" s="35" t="s">
        <v>18</v>
      </c>
      <c r="B30" s="47">
        <f>SUM(B22:B29)</f>
        <v>280001</v>
      </c>
      <c r="C30" s="116"/>
      <c r="D30" s="117"/>
      <c r="E30" s="47">
        <f>SUM(E22:E29)</f>
        <v>317500</v>
      </c>
      <c r="F30" s="116"/>
      <c r="G30" s="117"/>
      <c r="H30" s="87"/>
      <c r="I30" s="2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" customHeight="1" thickBot="1">
      <c r="A31" s="36" t="s">
        <v>19</v>
      </c>
      <c r="B31" s="48">
        <f>B20+B30</f>
        <v>2488001</v>
      </c>
      <c r="C31" s="125"/>
      <c r="D31" s="126"/>
      <c r="E31" s="48">
        <f>E20+E30</f>
        <v>2421000</v>
      </c>
      <c r="F31" s="125"/>
      <c r="G31" s="126"/>
      <c r="H31" s="88"/>
      <c r="I31" s="2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customHeight="1" thickBot="1">
      <c r="A32" s="37"/>
      <c r="B32" s="118"/>
      <c r="C32" s="119"/>
      <c r="D32" s="119"/>
      <c r="E32" s="118"/>
      <c r="F32" s="119"/>
      <c r="G32" s="119"/>
      <c r="H32" s="89"/>
      <c r="I32" s="2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" customHeight="1">
      <c r="A33" s="15" t="s">
        <v>20</v>
      </c>
      <c r="B33" s="120"/>
      <c r="C33" s="121"/>
      <c r="D33" s="122"/>
      <c r="E33" s="120"/>
      <c r="F33" s="121"/>
      <c r="G33" s="122"/>
      <c r="H33" s="90"/>
      <c r="I33" s="2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33" customHeight="1">
      <c r="A34" s="38" t="s">
        <v>21</v>
      </c>
      <c r="B34" s="127"/>
      <c r="C34" s="128"/>
      <c r="D34" s="129"/>
      <c r="E34" s="127"/>
      <c r="F34" s="128"/>
      <c r="G34" s="129"/>
      <c r="H34" s="76"/>
      <c r="I34" s="2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31.5">
      <c r="A35" s="39" t="s">
        <v>22</v>
      </c>
      <c r="B35" s="49">
        <f>(7500*(D20+7))+238788+26334</f>
        <v>1892622</v>
      </c>
      <c r="C35" s="123" t="s">
        <v>136</v>
      </c>
      <c r="D35" s="124"/>
      <c r="E35" s="49">
        <f>7500*201+238788+26334+8712</f>
        <v>1781334</v>
      </c>
      <c r="F35" s="123" t="s">
        <v>233</v>
      </c>
      <c r="G35" s="124"/>
      <c r="H35" s="91" t="s">
        <v>137</v>
      </c>
      <c r="I35" s="2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9.25" customHeight="1">
      <c r="A36" s="17" t="s">
        <v>23</v>
      </c>
      <c r="B36" s="31">
        <v>181606</v>
      </c>
      <c r="C36" s="130" t="s">
        <v>24</v>
      </c>
      <c r="D36" s="113"/>
      <c r="E36" s="31">
        <v>162030</v>
      </c>
      <c r="F36" s="130" t="s">
        <v>24</v>
      </c>
      <c r="G36" s="113"/>
      <c r="H36" s="78" t="s">
        <v>138</v>
      </c>
      <c r="I36" s="2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31.5">
      <c r="A37" s="21" t="s">
        <v>25</v>
      </c>
      <c r="B37" s="32">
        <v>70000</v>
      </c>
      <c r="C37" s="131" t="s">
        <v>26</v>
      </c>
      <c r="D37" s="113"/>
      <c r="E37" s="32">
        <f>52470+25150+1697+756+420</f>
        <v>80493</v>
      </c>
      <c r="F37" s="131" t="s">
        <v>26</v>
      </c>
      <c r="G37" s="113"/>
      <c r="H37" s="78" t="s">
        <v>139</v>
      </c>
      <c r="I37" s="2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28.5" customHeight="1">
      <c r="A38" s="21" t="s">
        <v>27</v>
      </c>
      <c r="B38" s="32">
        <v>15120</v>
      </c>
      <c r="C38" s="130" t="s">
        <v>52</v>
      </c>
      <c r="D38" s="113"/>
      <c r="E38" s="32">
        <f>2484*6</f>
        <v>14904</v>
      </c>
      <c r="F38" s="130" t="s">
        <v>140</v>
      </c>
      <c r="G38" s="113"/>
      <c r="H38" s="78"/>
      <c r="I38" s="2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" customHeight="1">
      <c r="A39" s="21" t="s">
        <v>28</v>
      </c>
      <c r="B39" s="32">
        <v>30000</v>
      </c>
      <c r="C39" s="132" t="s">
        <v>29</v>
      </c>
      <c r="D39" s="113"/>
      <c r="E39" s="32">
        <v>14000</v>
      </c>
      <c r="F39" s="132" t="s">
        <v>141</v>
      </c>
      <c r="G39" s="113"/>
      <c r="H39" s="78" t="s">
        <v>142</v>
      </c>
      <c r="I39" s="2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customHeight="1">
      <c r="A40" s="21" t="s">
        <v>30</v>
      </c>
      <c r="B40" s="32">
        <v>100000</v>
      </c>
      <c r="C40" s="133" t="s">
        <v>143</v>
      </c>
      <c r="D40" s="113"/>
      <c r="E40" s="32">
        <f>70000+17820+4999+4999+4699</f>
        <v>102517</v>
      </c>
      <c r="F40" s="133" t="s">
        <v>144</v>
      </c>
      <c r="G40" s="113"/>
      <c r="H40" s="78" t="s">
        <v>145</v>
      </c>
      <c r="I40" s="2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" customHeight="1">
      <c r="A41" s="21" t="s">
        <v>31</v>
      </c>
      <c r="B41" s="32">
        <v>20000</v>
      </c>
      <c r="C41" s="134" t="s">
        <v>32</v>
      </c>
      <c r="D41" s="113"/>
      <c r="E41" s="32">
        <f>10222+3360+11773+13469</f>
        <v>38824</v>
      </c>
      <c r="F41" s="134" t="s">
        <v>32</v>
      </c>
      <c r="G41" s="113"/>
      <c r="H41" s="78" t="s">
        <v>146</v>
      </c>
      <c r="I41" s="2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" customHeight="1">
      <c r="A42" s="21" t="s">
        <v>33</v>
      </c>
      <c r="B42" s="32">
        <v>0</v>
      </c>
      <c r="C42" s="132"/>
      <c r="D42" s="113"/>
      <c r="E42" s="32"/>
      <c r="F42" s="132"/>
      <c r="G42" s="113"/>
      <c r="H42" s="85"/>
      <c r="I42" s="2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7.25" customHeight="1">
      <c r="A43" s="33" t="s">
        <v>34</v>
      </c>
      <c r="B43" s="34">
        <v>5000</v>
      </c>
      <c r="C43" s="135" t="s">
        <v>53</v>
      </c>
      <c r="D43" s="136"/>
      <c r="E43" s="34">
        <f>540+450+436+880</f>
        <v>2306</v>
      </c>
      <c r="F43" s="135" t="s">
        <v>147</v>
      </c>
      <c r="G43" s="136"/>
      <c r="H43" s="92" t="s">
        <v>148</v>
      </c>
      <c r="I43" s="2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customHeight="1">
      <c r="A44" s="27" t="s">
        <v>35</v>
      </c>
      <c r="B44" s="50">
        <f>B35+B36+SUM(B37:B43)</f>
        <v>2314348</v>
      </c>
      <c r="C44" s="137"/>
      <c r="D44" s="129"/>
      <c r="E44" s="50">
        <f>E35+E36+SUM(E37:E43)</f>
        <v>2196408</v>
      </c>
      <c r="F44" s="137"/>
      <c r="G44" s="129"/>
      <c r="H44" s="76"/>
      <c r="I44" s="2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 customHeight="1">
      <c r="A45" s="17" t="s">
        <v>36</v>
      </c>
      <c r="B45" s="20"/>
      <c r="C45" s="138"/>
      <c r="D45" s="124"/>
      <c r="E45" s="20"/>
      <c r="F45" s="138"/>
      <c r="G45" s="124"/>
      <c r="H45" s="77"/>
      <c r="I45" s="2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>
      <c r="A46" s="21" t="s">
        <v>37</v>
      </c>
      <c r="B46" s="32">
        <v>40000</v>
      </c>
      <c r="C46" s="132" t="s">
        <v>38</v>
      </c>
      <c r="D46" s="113"/>
      <c r="E46" s="32">
        <v>16627</v>
      </c>
      <c r="F46" s="132" t="s">
        <v>38</v>
      </c>
      <c r="G46" s="113"/>
      <c r="H46" s="78"/>
      <c r="I46" s="2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26.25" customHeight="1">
      <c r="A47" s="21" t="s">
        <v>39</v>
      </c>
      <c r="B47" s="24">
        <v>10000</v>
      </c>
      <c r="C47" s="115" t="s">
        <v>54</v>
      </c>
      <c r="D47" s="113"/>
      <c r="E47" s="24">
        <f>7626+2000</f>
        <v>9626</v>
      </c>
      <c r="F47" s="115" t="s">
        <v>54</v>
      </c>
      <c r="G47" s="113"/>
      <c r="H47" s="85" t="s">
        <v>149</v>
      </c>
      <c r="I47" s="2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customHeight="1">
      <c r="A48" s="21" t="s">
        <v>40</v>
      </c>
      <c r="B48" s="32">
        <v>0</v>
      </c>
      <c r="C48" s="139" t="s">
        <v>41</v>
      </c>
      <c r="D48" s="113"/>
      <c r="E48" s="32">
        <v>0</v>
      </c>
      <c r="F48" s="139" t="s">
        <v>41</v>
      </c>
      <c r="G48" s="113"/>
      <c r="H48" s="93"/>
      <c r="I48" s="2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" customHeight="1">
      <c r="A49" s="21" t="s">
        <v>42</v>
      </c>
      <c r="B49" s="32">
        <v>5000</v>
      </c>
      <c r="C49" s="139" t="s">
        <v>43</v>
      </c>
      <c r="D49" s="113"/>
      <c r="E49" s="32">
        <f>3168+1645</f>
        <v>4813</v>
      </c>
      <c r="F49" s="139" t="s">
        <v>43</v>
      </c>
      <c r="G49" s="113"/>
      <c r="H49" s="94" t="s">
        <v>150</v>
      </c>
      <c r="I49" s="2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" customHeight="1">
      <c r="A50" s="21" t="s">
        <v>44</v>
      </c>
      <c r="B50" s="32">
        <v>1000</v>
      </c>
      <c r="C50" s="140"/>
      <c r="D50" s="113"/>
      <c r="E50" s="32">
        <v>660</v>
      </c>
      <c r="F50" s="140"/>
      <c r="G50" s="113"/>
      <c r="H50" s="78"/>
      <c r="I50" s="2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" customHeight="1">
      <c r="A51" s="21" t="s">
        <v>45</v>
      </c>
      <c r="B51" s="32">
        <v>0</v>
      </c>
      <c r="C51" s="112"/>
      <c r="D51" s="113"/>
      <c r="E51" s="32">
        <v>0</v>
      </c>
      <c r="F51" s="112"/>
      <c r="G51" s="113"/>
      <c r="H51" s="78"/>
      <c r="I51" s="2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" customHeight="1">
      <c r="A52" s="21" t="s">
        <v>151</v>
      </c>
      <c r="B52" s="32">
        <v>100000</v>
      </c>
      <c r="C52" s="141"/>
      <c r="D52" s="113"/>
      <c r="E52" s="32">
        <v>100000</v>
      </c>
      <c r="F52" s="141"/>
      <c r="G52" s="113"/>
      <c r="H52" s="78"/>
      <c r="I52" s="2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7.25" customHeight="1">
      <c r="A53" s="33" t="s">
        <v>46</v>
      </c>
      <c r="B53" s="34">
        <v>0</v>
      </c>
      <c r="C53" s="142" t="s">
        <v>152</v>
      </c>
      <c r="D53" s="117"/>
      <c r="E53" s="34">
        <v>70000</v>
      </c>
      <c r="F53" s="142"/>
      <c r="G53" s="117"/>
      <c r="H53" s="83" t="s">
        <v>153</v>
      </c>
      <c r="I53" s="2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7.25" customHeight="1">
      <c r="A54" s="27" t="s">
        <v>47</v>
      </c>
      <c r="B54" s="28">
        <f>SUM(B45:B53)</f>
        <v>156000</v>
      </c>
      <c r="C54" s="137"/>
      <c r="D54" s="129"/>
      <c r="E54" s="28">
        <f>SUM(E45:E53)</f>
        <v>201726</v>
      </c>
      <c r="F54" s="137"/>
      <c r="G54" s="129"/>
      <c r="H54" s="95"/>
      <c r="I54" s="2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6.5" customHeight="1">
      <c r="A55" s="27" t="s">
        <v>48</v>
      </c>
      <c r="B55" s="28">
        <f>B44+B54</f>
        <v>2470348</v>
      </c>
      <c r="C55" s="137"/>
      <c r="D55" s="129"/>
      <c r="E55" s="28">
        <f>E44+E54</f>
        <v>2398134</v>
      </c>
      <c r="F55" s="137"/>
      <c r="G55" s="129"/>
      <c r="H55" s="95"/>
      <c r="I55" s="2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6.5" thickBot="1">
      <c r="A56" s="41" t="s">
        <v>49</v>
      </c>
      <c r="B56" s="42">
        <f>B31-B55</f>
        <v>17653</v>
      </c>
      <c r="C56" s="107"/>
      <c r="D56" s="108"/>
      <c r="E56" s="42">
        <f>E31-E55</f>
        <v>22866</v>
      </c>
      <c r="F56" s="107"/>
      <c r="G56" s="108"/>
      <c r="H56" s="96" t="s">
        <v>154</v>
      </c>
      <c r="I56" s="2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1"/>
      <c r="B57" s="1"/>
      <c r="C57" s="1"/>
      <c r="D57" s="1"/>
      <c r="E57" s="43"/>
      <c r="F57" s="44"/>
      <c r="G57" s="45"/>
      <c r="H57" s="2"/>
      <c r="I57" s="2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3.5" customHeight="1">
      <c r="A58" s="1"/>
      <c r="B58" s="2"/>
      <c r="C58" s="2"/>
      <c r="D58" s="2"/>
      <c r="E58" s="46"/>
      <c r="G58" s="1"/>
      <c r="H58" s="2"/>
      <c r="I58" s="2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3.5" customHeight="1">
      <c r="A59" s="2"/>
      <c r="B59" s="2"/>
      <c r="C59" s="2"/>
      <c r="D59" s="2"/>
      <c r="E59" s="2"/>
      <c r="F59" s="2"/>
      <c r="G59" s="2"/>
      <c r="H59" s="2"/>
      <c r="I59" s="2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3.5" customHeight="1">
      <c r="A60" s="2"/>
      <c r="B60" s="2"/>
      <c r="C60" s="2"/>
      <c r="D60" s="2"/>
      <c r="E60" s="2"/>
      <c r="F60" s="2"/>
      <c r="G60" s="2"/>
      <c r="H60" s="2"/>
      <c r="I60" s="2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3.5" customHeight="1">
      <c r="A61" s="2"/>
      <c r="B61" s="2"/>
      <c r="C61" s="2"/>
      <c r="D61" s="2"/>
      <c r="E61" s="2"/>
      <c r="F61" s="2"/>
      <c r="G61" s="2"/>
      <c r="H61" s="2"/>
      <c r="I61" s="2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3.5" customHeight="1">
      <c r="A62" s="2"/>
      <c r="B62" s="2"/>
      <c r="C62" s="2"/>
      <c r="D62" s="2"/>
      <c r="E62" s="2"/>
      <c r="F62" s="2"/>
      <c r="G62" s="2"/>
      <c r="H62" s="2"/>
      <c r="I62" s="2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3.5" customHeight="1">
      <c r="A63" s="2"/>
      <c r="B63" s="2"/>
      <c r="C63" s="2"/>
      <c r="D63" s="2"/>
      <c r="E63" s="2"/>
      <c r="F63" s="2"/>
      <c r="G63" s="2"/>
      <c r="H63" s="2"/>
      <c r="I63" s="2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3.5" customHeight="1">
      <c r="A64" s="2"/>
      <c r="B64" s="2"/>
      <c r="C64" s="2"/>
      <c r="D64" s="2"/>
      <c r="E64" s="2"/>
      <c r="F64" s="2"/>
      <c r="G64" s="2"/>
      <c r="H64" s="2"/>
      <c r="I64" s="2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3.5" customHeight="1">
      <c r="A65" s="2"/>
      <c r="B65" s="2"/>
      <c r="C65" s="2"/>
      <c r="D65" s="2"/>
      <c r="E65" s="2"/>
      <c r="F65" s="2"/>
      <c r="G65" s="2"/>
      <c r="H65" s="2"/>
      <c r="I65" s="2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3.5" customHeight="1">
      <c r="A66" s="2"/>
      <c r="B66" s="2"/>
      <c r="C66" s="2"/>
      <c r="D66" s="2"/>
      <c r="E66" s="2"/>
      <c r="F66" s="2"/>
      <c r="G66" s="2"/>
      <c r="H66" s="2"/>
      <c r="I66" s="2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3.5" customHeight="1">
      <c r="A67" s="2"/>
      <c r="B67" s="2"/>
      <c r="C67" s="2"/>
      <c r="D67" s="2"/>
      <c r="E67" s="2"/>
      <c r="F67" s="2"/>
      <c r="G67" s="2"/>
      <c r="H67" s="2"/>
      <c r="I67" s="2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3.5" customHeight="1">
      <c r="A68" s="2"/>
      <c r="B68" s="2"/>
      <c r="C68" s="2"/>
      <c r="D68" s="2"/>
      <c r="E68" s="2"/>
      <c r="F68" s="2"/>
      <c r="G68" s="2"/>
      <c r="H68" s="2"/>
      <c r="I68" s="2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3.5" customHeight="1">
      <c r="A69" s="2"/>
      <c r="B69" s="2"/>
      <c r="C69" s="2"/>
      <c r="D69" s="2"/>
      <c r="E69" s="2"/>
      <c r="F69" s="2"/>
      <c r="G69" s="2"/>
      <c r="H69" s="2"/>
      <c r="I69" s="2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3.5" customHeight="1">
      <c r="A70" s="2"/>
      <c r="B70" s="2"/>
      <c r="C70" s="2"/>
      <c r="D70" s="2"/>
      <c r="E70" s="2"/>
      <c r="F70" s="2"/>
      <c r="G70" s="2"/>
      <c r="H70" s="2"/>
      <c r="I70" s="2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3.5" customHeight="1">
      <c r="A71" s="2"/>
      <c r="B71" s="2"/>
      <c r="C71" s="2"/>
      <c r="D71" s="2"/>
      <c r="E71" s="2"/>
      <c r="F71" s="2"/>
      <c r="G71" s="2"/>
      <c r="H71" s="2"/>
      <c r="I71" s="2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3.5" customHeight="1">
      <c r="A72" s="2"/>
      <c r="B72" s="2"/>
      <c r="C72" s="2"/>
      <c r="D72" s="2"/>
      <c r="E72" s="2"/>
      <c r="F72" s="2"/>
      <c r="G72" s="2"/>
      <c r="H72" s="2"/>
      <c r="I72" s="2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3.5" customHeight="1">
      <c r="A73" s="2"/>
      <c r="B73" s="2"/>
      <c r="C73" s="2"/>
      <c r="D73" s="2"/>
      <c r="E73" s="2"/>
      <c r="F73" s="2"/>
      <c r="G73" s="2"/>
      <c r="H73" s="2"/>
      <c r="I73" s="2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3.5" customHeight="1">
      <c r="A74" s="2"/>
      <c r="B74" s="2"/>
      <c r="C74" s="2"/>
      <c r="D74" s="2"/>
      <c r="E74" s="2"/>
      <c r="F74" s="2"/>
      <c r="G74" s="2"/>
      <c r="H74" s="2"/>
      <c r="I74" s="2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3.5" customHeight="1">
      <c r="A75" s="2"/>
      <c r="B75" s="2"/>
      <c r="C75" s="2"/>
      <c r="D75" s="2"/>
      <c r="E75" s="2"/>
      <c r="F75" s="2"/>
      <c r="G75" s="2"/>
      <c r="H75" s="2"/>
      <c r="I75" s="2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3.5" customHeight="1">
      <c r="A76" s="2"/>
      <c r="B76" s="2"/>
      <c r="C76" s="2"/>
      <c r="D76" s="2"/>
      <c r="E76" s="2"/>
      <c r="F76" s="2"/>
      <c r="G76" s="2"/>
      <c r="H76" s="2"/>
      <c r="I76" s="2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3.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3.5" customHeight="1">
      <c r="A78" s="2"/>
      <c r="B78" s="2"/>
      <c r="C78" s="2"/>
      <c r="D78" s="2"/>
      <c r="E78" s="2"/>
      <c r="F78" s="2"/>
      <c r="G78" s="2"/>
      <c r="H78" s="2"/>
      <c r="I78" s="2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3.5" customHeight="1">
      <c r="A79" s="2"/>
      <c r="B79" s="2"/>
      <c r="C79" s="2"/>
      <c r="D79" s="2"/>
      <c r="E79" s="2"/>
      <c r="F79" s="2"/>
      <c r="G79" s="2"/>
      <c r="H79" s="2"/>
      <c r="I79" s="2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3.5" customHeight="1">
      <c r="A80" s="2"/>
      <c r="B80" s="2"/>
      <c r="C80" s="2"/>
      <c r="D80" s="2"/>
      <c r="E80" s="2"/>
      <c r="F80" s="2"/>
      <c r="G80" s="2"/>
      <c r="H80" s="2"/>
      <c r="I80" s="2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3.5" customHeight="1">
      <c r="A81" s="2"/>
      <c r="B81" s="2"/>
      <c r="C81" s="2"/>
      <c r="D81" s="2"/>
      <c r="E81" s="2"/>
      <c r="F81" s="2"/>
      <c r="G81" s="2"/>
      <c r="H81" s="2"/>
      <c r="I81" s="2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3.5" customHeight="1">
      <c r="A82" s="2"/>
      <c r="B82" s="2"/>
      <c r="C82" s="2"/>
      <c r="D82" s="2"/>
      <c r="E82" s="2"/>
      <c r="F82" s="2"/>
      <c r="G82" s="2"/>
      <c r="H82" s="2"/>
      <c r="I82" s="2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3.5" customHeight="1">
      <c r="A83" s="2"/>
      <c r="B83" s="2"/>
      <c r="C83" s="2"/>
      <c r="D83" s="2"/>
      <c r="E83" s="2"/>
      <c r="F83" s="2"/>
      <c r="G83" s="2"/>
      <c r="H83" s="2"/>
      <c r="I83" s="2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3.5" customHeight="1">
      <c r="A84" s="2"/>
      <c r="B84" s="2"/>
      <c r="C84" s="2"/>
      <c r="D84" s="2"/>
      <c r="E84" s="2"/>
      <c r="F84" s="2"/>
      <c r="G84" s="2"/>
      <c r="H84" s="2"/>
      <c r="I84" s="2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3.5" customHeight="1">
      <c r="A85" s="2"/>
      <c r="B85" s="2"/>
      <c r="C85" s="2"/>
      <c r="D85" s="2"/>
      <c r="E85" s="2"/>
      <c r="F85" s="2"/>
      <c r="G85" s="2"/>
      <c r="H85" s="2"/>
      <c r="I85" s="2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3.5" customHeight="1">
      <c r="A86" s="2"/>
      <c r="B86" s="2"/>
      <c r="C86" s="2"/>
      <c r="D86" s="2"/>
      <c r="E86" s="2"/>
      <c r="F86" s="2"/>
      <c r="G86" s="2"/>
      <c r="H86" s="2"/>
      <c r="I86" s="2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3.5" customHeight="1">
      <c r="A87" s="2"/>
      <c r="B87" s="2"/>
      <c r="C87" s="2"/>
      <c r="D87" s="2"/>
      <c r="E87" s="2"/>
      <c r="F87" s="2"/>
      <c r="G87" s="2"/>
      <c r="H87" s="2"/>
      <c r="I87" s="2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3.5" customHeight="1">
      <c r="A88" s="2"/>
      <c r="B88" s="2"/>
      <c r="C88" s="2"/>
      <c r="D88" s="2"/>
      <c r="E88" s="2"/>
      <c r="F88" s="2"/>
      <c r="G88" s="2"/>
      <c r="H88" s="2"/>
      <c r="I88" s="2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3.5" customHeight="1">
      <c r="A89" s="2"/>
      <c r="B89" s="2"/>
      <c r="C89" s="2"/>
      <c r="D89" s="2"/>
      <c r="E89" s="2"/>
      <c r="F89" s="2"/>
      <c r="G89" s="2"/>
      <c r="H89" s="2"/>
      <c r="I89" s="2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3.5" customHeight="1">
      <c r="A90" s="2"/>
      <c r="B90" s="2"/>
      <c r="C90" s="2"/>
      <c r="D90" s="2"/>
      <c r="E90" s="2"/>
      <c r="F90" s="2"/>
      <c r="G90" s="2"/>
      <c r="H90" s="2"/>
      <c r="I90" s="2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3.5" customHeight="1">
      <c r="A91" s="2"/>
      <c r="B91" s="2"/>
      <c r="C91" s="2"/>
      <c r="D91" s="2"/>
      <c r="E91" s="2"/>
      <c r="F91" s="2"/>
      <c r="G91" s="2"/>
      <c r="H91" s="2"/>
      <c r="I91" s="2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3.5" customHeight="1">
      <c r="A92" s="2"/>
      <c r="B92" s="2"/>
      <c r="C92" s="2"/>
      <c r="D92" s="2"/>
      <c r="E92" s="2"/>
      <c r="F92" s="2"/>
      <c r="G92" s="2"/>
      <c r="H92" s="2"/>
      <c r="I92" s="2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3.5" customHeight="1">
      <c r="A93" s="2"/>
      <c r="B93" s="2"/>
      <c r="C93" s="2"/>
      <c r="D93" s="2"/>
      <c r="E93" s="2"/>
      <c r="F93" s="2"/>
      <c r="G93" s="2"/>
      <c r="H93" s="2"/>
      <c r="I93" s="2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3.5" customHeight="1">
      <c r="A94" s="2"/>
      <c r="B94" s="2"/>
      <c r="C94" s="2"/>
      <c r="D94" s="2"/>
      <c r="E94" s="2"/>
      <c r="F94" s="2"/>
      <c r="G94" s="2"/>
      <c r="H94" s="2"/>
      <c r="I94" s="2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3.5" customHeight="1">
      <c r="A95" s="2"/>
      <c r="B95" s="2"/>
      <c r="C95" s="2"/>
      <c r="D95" s="2"/>
      <c r="E95" s="2"/>
      <c r="F95" s="2"/>
      <c r="G95" s="2"/>
      <c r="H95" s="2"/>
      <c r="I95" s="2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3.5" customHeight="1">
      <c r="A96" s="2"/>
      <c r="B96" s="2"/>
      <c r="C96" s="2"/>
      <c r="D96" s="2"/>
      <c r="E96" s="2"/>
      <c r="F96" s="2"/>
      <c r="G96" s="2"/>
      <c r="H96" s="2"/>
      <c r="I96" s="2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3.5" customHeight="1">
      <c r="A97" s="2"/>
      <c r="B97" s="2"/>
      <c r="C97" s="2"/>
      <c r="D97" s="2"/>
      <c r="E97" s="2"/>
      <c r="F97" s="2"/>
      <c r="G97" s="2"/>
      <c r="H97" s="2"/>
      <c r="I97" s="2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3.5" customHeight="1">
      <c r="A98" s="2"/>
      <c r="B98" s="2"/>
      <c r="C98" s="2"/>
      <c r="D98" s="2"/>
      <c r="E98" s="2"/>
      <c r="F98" s="40"/>
      <c r="G98" s="2"/>
      <c r="H98" s="2"/>
      <c r="I98" s="2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3.5" customHeight="1">
      <c r="A99" s="2"/>
      <c r="B99" s="2"/>
      <c r="C99" s="2"/>
      <c r="D99" s="2"/>
      <c r="E99" s="2"/>
      <c r="F99" s="40"/>
      <c r="G99" s="2"/>
      <c r="H99" s="2"/>
      <c r="I99" s="2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3.5" customHeight="1">
      <c r="A100" s="2"/>
      <c r="B100" s="2"/>
      <c r="C100" s="2"/>
      <c r="D100" s="2"/>
      <c r="E100" s="2"/>
      <c r="F100" s="40"/>
      <c r="G100" s="2"/>
      <c r="H100" s="2"/>
      <c r="I100" s="2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3.5" customHeight="1">
      <c r="A101" s="2"/>
      <c r="B101" s="2"/>
      <c r="C101" s="2"/>
      <c r="D101" s="2"/>
      <c r="E101" s="2"/>
      <c r="F101" s="40"/>
      <c r="G101" s="2"/>
      <c r="H101" s="2"/>
      <c r="I101" s="2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</row>
    <row r="103" spans="1:25" ht="13.5" customHeight="1">
      <c r="A103" s="2"/>
      <c r="B103" s="2"/>
      <c r="C103" s="2"/>
      <c r="D103" s="2"/>
      <c r="E103" s="3"/>
      <c r="F103" s="2"/>
      <c r="G103" s="2"/>
      <c r="H103" s="2"/>
      <c r="I103" s="2"/>
      <c r="J103" s="3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</row>
    <row r="104" spans="1:25" ht="13.5" customHeight="1">
      <c r="A104" s="2"/>
      <c r="B104" s="2"/>
      <c r="C104" s="2"/>
      <c r="D104" s="2"/>
      <c r="E104" s="3"/>
      <c r="F104" s="2"/>
      <c r="G104" s="2"/>
      <c r="H104" s="2"/>
      <c r="I104" s="2"/>
      <c r="J104" s="3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</row>
    <row r="105" spans="1:25" ht="13.5" customHeight="1">
      <c r="A105" s="2"/>
      <c r="B105" s="2"/>
      <c r="C105" s="2"/>
      <c r="D105" s="2"/>
      <c r="E105" s="3"/>
      <c r="F105" s="2"/>
      <c r="G105" s="2"/>
      <c r="H105" s="2"/>
      <c r="I105" s="2"/>
      <c r="J105" s="3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</row>
    <row r="106" spans="1:25" ht="13.5" customHeight="1">
      <c r="A106" s="2"/>
      <c r="B106" s="2"/>
      <c r="C106" s="2"/>
      <c r="D106" s="2"/>
      <c r="E106" s="3"/>
      <c r="F106" s="2"/>
      <c r="G106" s="2"/>
      <c r="H106" s="2"/>
      <c r="I106" s="2"/>
      <c r="J106" s="3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</row>
    <row r="107" spans="1:25" ht="13.5" customHeight="1">
      <c r="A107" s="2"/>
      <c r="B107" s="2"/>
      <c r="C107" s="2"/>
      <c r="D107" s="2"/>
      <c r="E107" s="3"/>
      <c r="F107" s="2"/>
      <c r="G107" s="2"/>
      <c r="H107" s="2"/>
      <c r="I107" s="2"/>
      <c r="J107" s="3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</row>
    <row r="108" spans="1:25" ht="13.5" customHeight="1">
      <c r="A108" s="2"/>
      <c r="B108" s="2"/>
      <c r="C108" s="2"/>
      <c r="D108" s="2"/>
      <c r="E108" s="3"/>
      <c r="F108" s="2"/>
      <c r="G108" s="2"/>
      <c r="H108" s="2"/>
      <c r="I108" s="2"/>
      <c r="J108" s="3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</row>
    <row r="109" spans="1:25" ht="13.5" customHeight="1">
      <c r="A109" s="2"/>
      <c r="B109" s="2"/>
      <c r="C109" s="2"/>
      <c r="D109" s="2"/>
      <c r="E109" s="3"/>
      <c r="F109" s="2"/>
      <c r="G109" s="2"/>
      <c r="H109" s="2"/>
      <c r="I109" s="2"/>
      <c r="J109" s="3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</row>
    <row r="110" spans="1:25" ht="13.5" customHeight="1">
      <c r="A110" s="2"/>
      <c r="B110" s="2"/>
      <c r="C110" s="2"/>
      <c r="D110" s="2"/>
      <c r="E110" s="3"/>
      <c r="F110" s="2"/>
      <c r="G110" s="2"/>
      <c r="H110" s="2"/>
      <c r="I110" s="2"/>
      <c r="J110" s="3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</row>
    <row r="111" spans="1:25" ht="13.5" customHeight="1">
      <c r="A111" s="2"/>
      <c r="B111" s="2"/>
      <c r="C111" s="2"/>
      <c r="D111" s="2"/>
      <c r="E111" s="3"/>
      <c r="F111" s="2"/>
      <c r="G111" s="2"/>
      <c r="H111" s="2"/>
      <c r="I111" s="2"/>
      <c r="J111" s="3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</row>
    <row r="112" spans="1:25" ht="13.5" customHeight="1">
      <c r="A112" s="2"/>
      <c r="B112" s="2"/>
      <c r="C112" s="2"/>
      <c r="D112" s="2"/>
      <c r="E112" s="3"/>
      <c r="F112" s="2"/>
      <c r="G112" s="2"/>
      <c r="H112" s="2"/>
      <c r="I112" s="2"/>
      <c r="J112" s="3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</row>
    <row r="113" spans="1:25" ht="13.5" customHeight="1">
      <c r="A113" s="2"/>
      <c r="B113" s="2"/>
      <c r="C113" s="2"/>
      <c r="D113" s="2"/>
      <c r="E113" s="3"/>
      <c r="F113" s="2"/>
      <c r="G113" s="2"/>
      <c r="H113" s="2"/>
      <c r="I113" s="2"/>
      <c r="J113" s="3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</row>
    <row r="114" spans="1:25" ht="13.5" customHeight="1">
      <c r="A114" s="2"/>
      <c r="B114" s="2"/>
      <c r="C114" s="2"/>
      <c r="D114" s="2"/>
      <c r="E114" s="3"/>
      <c r="F114" s="2"/>
      <c r="G114" s="2"/>
      <c r="H114" s="2"/>
      <c r="I114" s="2"/>
      <c r="J114" s="3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</row>
    <row r="115" spans="1:25" ht="13.5" customHeight="1">
      <c r="A115" s="2"/>
      <c r="B115" s="2"/>
      <c r="C115" s="2"/>
      <c r="D115" s="2"/>
      <c r="E115" s="3"/>
      <c r="F115" s="2"/>
      <c r="G115" s="2"/>
      <c r="H115" s="2"/>
      <c r="I115" s="2"/>
      <c r="J115" s="3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</row>
    <row r="116" spans="1:25" ht="13.5" customHeight="1">
      <c r="A116" s="2"/>
      <c r="B116" s="2"/>
      <c r="C116" s="2"/>
      <c r="D116" s="2"/>
      <c r="E116" s="3"/>
      <c r="F116" s="2"/>
      <c r="G116" s="2"/>
      <c r="H116" s="2"/>
      <c r="I116" s="2"/>
      <c r="J116" s="3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</row>
    <row r="117" spans="1:25" ht="13.5" customHeight="1">
      <c r="A117" s="2"/>
      <c r="B117" s="2"/>
      <c r="C117" s="2"/>
      <c r="D117" s="2"/>
      <c r="E117" s="3"/>
      <c r="F117" s="2"/>
      <c r="G117" s="2"/>
      <c r="H117" s="2"/>
      <c r="I117" s="2"/>
      <c r="J117" s="3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</row>
    <row r="118" spans="1:25" ht="13.5" customHeight="1">
      <c r="A118" s="2"/>
      <c r="B118" s="2"/>
      <c r="C118" s="2"/>
      <c r="D118" s="2"/>
      <c r="E118" s="3"/>
      <c r="F118" s="2"/>
      <c r="G118" s="2"/>
      <c r="H118" s="2"/>
      <c r="I118" s="2"/>
      <c r="J118" s="3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</row>
    <row r="119" spans="1:25" ht="13.5" customHeight="1">
      <c r="A119" s="1"/>
      <c r="B119" s="2"/>
      <c r="C119" s="2"/>
      <c r="D119" s="2"/>
      <c r="E119" s="1"/>
      <c r="F119" s="1"/>
      <c r="G119" s="1"/>
      <c r="H119" s="2"/>
      <c r="I119" s="2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3.5" customHeight="1">
      <c r="A120" s="1"/>
      <c r="B120" s="2"/>
      <c r="C120" s="2"/>
      <c r="D120" s="2"/>
      <c r="E120" s="1"/>
      <c r="F120" s="1"/>
      <c r="G120" s="1"/>
      <c r="H120" s="2"/>
      <c r="I120" s="2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3.5" customHeight="1">
      <c r="A121" s="1"/>
      <c r="B121" s="2"/>
      <c r="C121" s="2"/>
      <c r="D121" s="2"/>
      <c r="E121" s="1"/>
      <c r="F121" s="1"/>
      <c r="G121" s="1"/>
      <c r="H121" s="2"/>
      <c r="I121" s="2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3.5" customHeight="1">
      <c r="A122" s="1"/>
      <c r="B122" s="2"/>
      <c r="C122" s="2"/>
      <c r="D122" s="2"/>
      <c r="E122" s="1"/>
      <c r="F122" s="1"/>
      <c r="G122" s="1"/>
      <c r="H122" s="2"/>
      <c r="I122" s="2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3.5" customHeight="1">
      <c r="A123" s="1"/>
      <c r="B123" s="2"/>
      <c r="C123" s="2"/>
      <c r="D123" s="2"/>
      <c r="E123" s="1"/>
      <c r="F123" s="1"/>
      <c r="G123" s="1"/>
      <c r="H123" s="2"/>
      <c r="I123" s="2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3.5" customHeight="1">
      <c r="A124" s="1"/>
      <c r="B124" s="2"/>
      <c r="C124" s="2"/>
      <c r="D124" s="2"/>
      <c r="E124" s="1"/>
      <c r="F124" s="1"/>
      <c r="G124" s="1"/>
      <c r="H124" s="2"/>
      <c r="I124" s="2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3.5" customHeight="1">
      <c r="A125" s="1"/>
      <c r="B125" s="2"/>
      <c r="C125" s="2"/>
      <c r="D125" s="2"/>
      <c r="E125" s="1"/>
      <c r="F125" s="1"/>
      <c r="G125" s="1"/>
      <c r="H125" s="2"/>
      <c r="I125" s="2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3.5" customHeight="1">
      <c r="A126" s="1"/>
      <c r="B126" s="2"/>
      <c r="C126" s="2"/>
      <c r="D126" s="2"/>
      <c r="E126" s="1"/>
      <c r="F126" s="1"/>
      <c r="G126" s="1"/>
      <c r="H126" s="2"/>
      <c r="I126" s="2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3.5" customHeight="1">
      <c r="A127" s="1"/>
      <c r="B127" s="2"/>
      <c r="C127" s="2"/>
      <c r="D127" s="2"/>
      <c r="E127" s="1"/>
      <c r="F127" s="1"/>
      <c r="G127" s="1"/>
      <c r="H127" s="2"/>
      <c r="I127" s="2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3.5" customHeight="1">
      <c r="A128" s="1"/>
      <c r="B128" s="2"/>
      <c r="C128" s="2"/>
      <c r="D128" s="2"/>
      <c r="E128" s="1"/>
      <c r="F128" s="1"/>
      <c r="G128" s="1"/>
      <c r="H128" s="2"/>
      <c r="I128" s="2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3.5" customHeight="1">
      <c r="A129" s="1"/>
      <c r="B129" s="2"/>
      <c r="C129" s="2"/>
      <c r="D129" s="2"/>
      <c r="E129" s="1"/>
      <c r="F129" s="1"/>
      <c r="G129" s="1"/>
      <c r="H129" s="2"/>
      <c r="I129" s="2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3.5" customHeight="1">
      <c r="A130" s="1"/>
      <c r="B130" s="2"/>
      <c r="C130" s="2"/>
      <c r="D130" s="2"/>
      <c r="E130" s="1"/>
      <c r="F130" s="1"/>
      <c r="G130" s="1"/>
      <c r="H130" s="2"/>
      <c r="I130" s="2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3.5" customHeight="1">
      <c r="A131" s="1"/>
      <c r="B131" s="2"/>
      <c r="C131" s="2"/>
      <c r="D131" s="2"/>
      <c r="E131" s="1"/>
      <c r="F131" s="1"/>
      <c r="G131" s="1"/>
      <c r="H131" s="2"/>
      <c r="I131" s="2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3.5" customHeight="1">
      <c r="A132" s="1"/>
      <c r="B132" s="2"/>
      <c r="C132" s="2"/>
      <c r="D132" s="2"/>
      <c r="E132" s="1"/>
      <c r="F132" s="1"/>
      <c r="G132" s="1"/>
      <c r="H132" s="2"/>
      <c r="I132" s="2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3.5" customHeight="1">
      <c r="A133" s="1"/>
      <c r="B133" s="2"/>
      <c r="C133" s="2"/>
      <c r="D133" s="2"/>
      <c r="E133" s="1"/>
      <c r="F133" s="1"/>
      <c r="G133" s="1"/>
      <c r="H133" s="2"/>
      <c r="I133" s="2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3.5" customHeight="1">
      <c r="A134" s="1"/>
      <c r="B134" s="2"/>
      <c r="C134" s="2"/>
      <c r="D134" s="2"/>
      <c r="E134" s="1"/>
      <c r="F134" s="1"/>
      <c r="G134" s="1"/>
      <c r="H134" s="2"/>
      <c r="I134" s="2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3.5" customHeight="1">
      <c r="A135" s="1"/>
      <c r="B135" s="2"/>
      <c r="C135" s="2"/>
      <c r="D135" s="2"/>
      <c r="E135" s="1"/>
      <c r="F135" s="1"/>
      <c r="G135" s="1"/>
      <c r="H135" s="2"/>
      <c r="I135" s="2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3.5" customHeight="1">
      <c r="A136" s="1"/>
      <c r="B136" s="2"/>
      <c r="C136" s="2"/>
      <c r="D136" s="2"/>
      <c r="E136" s="1"/>
      <c r="F136" s="1"/>
      <c r="G136" s="1"/>
      <c r="H136" s="2"/>
      <c r="I136" s="2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3.5" customHeight="1">
      <c r="A137" s="1"/>
      <c r="B137" s="2"/>
      <c r="C137" s="2"/>
      <c r="D137" s="2"/>
      <c r="E137" s="1"/>
      <c r="F137" s="1"/>
      <c r="G137" s="1"/>
      <c r="H137" s="2"/>
      <c r="I137" s="2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3.5" customHeight="1">
      <c r="A138" s="1"/>
      <c r="B138" s="2"/>
      <c r="C138" s="2"/>
      <c r="D138" s="2"/>
      <c r="E138" s="1"/>
      <c r="F138" s="1"/>
      <c r="G138" s="1"/>
      <c r="H138" s="2"/>
      <c r="I138" s="2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3.5" customHeight="1">
      <c r="A139" s="1"/>
      <c r="B139" s="2"/>
      <c r="C139" s="2"/>
      <c r="D139" s="2"/>
      <c r="E139" s="1"/>
      <c r="F139" s="1"/>
      <c r="G139" s="1"/>
      <c r="H139" s="2"/>
      <c r="I139" s="2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3.5" customHeight="1">
      <c r="A140" s="1"/>
      <c r="B140" s="2"/>
      <c r="C140" s="2"/>
      <c r="D140" s="2"/>
      <c r="E140" s="1"/>
      <c r="F140" s="1"/>
      <c r="G140" s="1"/>
      <c r="H140" s="2"/>
      <c r="I140" s="2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3.5" customHeight="1">
      <c r="A141" s="1"/>
      <c r="B141" s="2"/>
      <c r="C141" s="2"/>
      <c r="D141" s="2"/>
      <c r="E141" s="1"/>
      <c r="F141" s="1"/>
      <c r="G141" s="1"/>
      <c r="H141" s="2"/>
      <c r="I141" s="2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3.5" customHeight="1">
      <c r="A142" s="1"/>
      <c r="B142" s="2"/>
      <c r="C142" s="2"/>
      <c r="D142" s="2"/>
      <c r="E142" s="1"/>
      <c r="F142" s="1"/>
      <c r="G142" s="1"/>
      <c r="H142" s="2"/>
      <c r="I142" s="2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3.5" customHeight="1">
      <c r="A143" s="1"/>
      <c r="B143" s="2"/>
      <c r="C143" s="2"/>
      <c r="D143" s="2"/>
      <c r="E143" s="1"/>
      <c r="F143" s="1"/>
      <c r="G143" s="1"/>
      <c r="H143" s="2"/>
      <c r="I143" s="2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3.5" customHeight="1">
      <c r="A144" s="1"/>
      <c r="B144" s="2"/>
      <c r="C144" s="2"/>
      <c r="D144" s="2"/>
      <c r="E144" s="1"/>
      <c r="F144" s="1"/>
      <c r="G144" s="1"/>
      <c r="H144" s="2"/>
      <c r="I144" s="2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3.5" customHeight="1">
      <c r="A145" s="1"/>
      <c r="B145" s="2"/>
      <c r="C145" s="2"/>
      <c r="D145" s="2"/>
      <c r="E145" s="1"/>
      <c r="F145" s="1"/>
      <c r="G145" s="1"/>
      <c r="H145" s="2"/>
      <c r="I145" s="2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3.5" customHeight="1">
      <c r="A146" s="1"/>
      <c r="B146" s="2"/>
      <c r="C146" s="2"/>
      <c r="D146" s="2"/>
      <c r="E146" s="1"/>
      <c r="F146" s="1"/>
      <c r="G146" s="1"/>
      <c r="H146" s="2"/>
      <c r="I146" s="2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3.5" customHeight="1">
      <c r="A147" s="1"/>
      <c r="B147" s="2"/>
      <c r="C147" s="2"/>
      <c r="D147" s="2"/>
      <c r="E147" s="1"/>
      <c r="F147" s="1"/>
      <c r="G147" s="1"/>
      <c r="H147" s="2"/>
      <c r="I147" s="2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3.5" customHeight="1">
      <c r="A148" s="1"/>
      <c r="B148" s="2"/>
      <c r="C148" s="2"/>
      <c r="D148" s="2"/>
      <c r="E148" s="1"/>
      <c r="F148" s="1"/>
      <c r="G148" s="1"/>
      <c r="H148" s="2"/>
      <c r="I148" s="2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3.5" customHeight="1">
      <c r="A149" s="1"/>
      <c r="B149" s="2"/>
      <c r="C149" s="2"/>
      <c r="D149" s="2"/>
      <c r="E149" s="1"/>
      <c r="F149" s="1"/>
      <c r="G149" s="1"/>
      <c r="H149" s="2"/>
      <c r="I149" s="2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3.5" customHeight="1">
      <c r="A150" s="1"/>
      <c r="B150" s="2"/>
      <c r="C150" s="2"/>
      <c r="D150" s="2"/>
      <c r="E150" s="1"/>
      <c r="F150" s="1"/>
      <c r="G150" s="1"/>
      <c r="H150" s="2"/>
      <c r="I150" s="2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3.5" customHeight="1">
      <c r="A151" s="1"/>
      <c r="B151" s="2"/>
      <c r="C151" s="2"/>
      <c r="D151" s="2"/>
      <c r="E151" s="1"/>
      <c r="F151" s="1"/>
      <c r="G151" s="1"/>
      <c r="H151" s="2"/>
      <c r="I151" s="2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3.5" customHeight="1">
      <c r="A152" s="1"/>
      <c r="B152" s="2"/>
      <c r="C152" s="2"/>
      <c r="D152" s="2"/>
      <c r="E152" s="1"/>
      <c r="F152" s="1"/>
      <c r="G152" s="1"/>
      <c r="H152" s="2"/>
      <c r="I152" s="2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3.5" customHeight="1">
      <c r="A153" s="1"/>
      <c r="B153" s="2"/>
      <c r="C153" s="2"/>
      <c r="D153" s="2"/>
      <c r="E153" s="1"/>
      <c r="F153" s="1"/>
      <c r="G153" s="1"/>
      <c r="H153" s="2"/>
      <c r="I153" s="2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3.5" customHeight="1">
      <c r="A154" s="1"/>
      <c r="B154" s="2"/>
      <c r="C154" s="2"/>
      <c r="D154" s="2"/>
      <c r="E154" s="1"/>
      <c r="F154" s="1"/>
      <c r="G154" s="1"/>
      <c r="H154" s="2"/>
      <c r="I154" s="2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3.5" customHeight="1">
      <c r="A155" s="1"/>
      <c r="B155" s="2"/>
      <c r="C155" s="2"/>
      <c r="D155" s="2"/>
      <c r="E155" s="1"/>
      <c r="F155" s="1"/>
      <c r="G155" s="1"/>
      <c r="H155" s="2"/>
      <c r="I155" s="2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3.5" customHeight="1">
      <c r="A156" s="1"/>
      <c r="B156" s="2"/>
      <c r="C156" s="2"/>
      <c r="D156" s="2"/>
      <c r="E156" s="1"/>
      <c r="F156" s="1"/>
      <c r="G156" s="1"/>
      <c r="H156" s="2"/>
      <c r="I156" s="2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3.5" customHeight="1">
      <c r="A157" s="1"/>
      <c r="B157" s="2"/>
      <c r="C157" s="2"/>
      <c r="D157" s="2"/>
      <c r="E157" s="1"/>
      <c r="F157" s="1"/>
      <c r="G157" s="1"/>
      <c r="H157" s="2"/>
      <c r="I157" s="2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3.5" customHeight="1">
      <c r="A158" s="1"/>
      <c r="B158" s="2"/>
      <c r="C158" s="2"/>
      <c r="D158" s="2"/>
      <c r="E158" s="1"/>
      <c r="F158" s="1"/>
      <c r="G158" s="1"/>
      <c r="H158" s="2"/>
      <c r="I158" s="2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3.5" customHeight="1">
      <c r="A159" s="1"/>
      <c r="B159" s="2"/>
      <c r="C159" s="2"/>
      <c r="D159" s="2"/>
      <c r="E159" s="1"/>
      <c r="F159" s="1"/>
      <c r="G159" s="1"/>
      <c r="H159" s="2"/>
      <c r="I159" s="2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3.5" customHeight="1">
      <c r="A160" s="1"/>
      <c r="B160" s="2"/>
      <c r="C160" s="2"/>
      <c r="D160" s="2"/>
      <c r="E160" s="1"/>
      <c r="F160" s="1"/>
      <c r="G160" s="1"/>
      <c r="H160" s="2"/>
      <c r="I160" s="2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3.5" customHeight="1">
      <c r="A161" s="1"/>
      <c r="B161" s="2"/>
      <c r="C161" s="2"/>
      <c r="D161" s="2"/>
      <c r="E161" s="1"/>
      <c r="F161" s="1"/>
      <c r="G161" s="1"/>
      <c r="H161" s="2"/>
      <c r="I161" s="2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3.5" customHeight="1">
      <c r="A162" s="1"/>
      <c r="B162" s="2"/>
      <c r="C162" s="2"/>
      <c r="D162" s="2"/>
      <c r="E162" s="1"/>
      <c r="F162" s="1"/>
      <c r="G162" s="1"/>
      <c r="H162" s="2"/>
      <c r="I162" s="2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3.5" customHeight="1">
      <c r="A163" s="1"/>
      <c r="B163" s="2"/>
      <c r="C163" s="2"/>
      <c r="D163" s="2"/>
      <c r="E163" s="1"/>
      <c r="F163" s="1"/>
      <c r="G163" s="1"/>
      <c r="H163" s="2"/>
      <c r="I163" s="2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3.5" customHeight="1">
      <c r="A164" s="1"/>
      <c r="B164" s="2"/>
      <c r="C164" s="2"/>
      <c r="D164" s="2"/>
      <c r="E164" s="1"/>
      <c r="F164" s="1"/>
      <c r="G164" s="1"/>
      <c r="H164" s="2"/>
      <c r="I164" s="2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3.5" customHeight="1">
      <c r="A165" s="1"/>
      <c r="B165" s="2"/>
      <c r="C165" s="2"/>
      <c r="D165" s="2"/>
      <c r="E165" s="1"/>
      <c r="F165" s="1"/>
      <c r="G165" s="1"/>
      <c r="H165" s="2"/>
      <c r="I165" s="2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3.5" customHeight="1">
      <c r="A166" s="1"/>
      <c r="B166" s="2"/>
      <c r="C166" s="2"/>
      <c r="D166" s="2"/>
      <c r="E166" s="1"/>
      <c r="F166" s="1"/>
      <c r="G166" s="1"/>
      <c r="H166" s="2"/>
      <c r="I166" s="2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3.5" customHeight="1">
      <c r="A167" s="1"/>
      <c r="B167" s="2"/>
      <c r="C167" s="2"/>
      <c r="D167" s="2"/>
      <c r="E167" s="1"/>
      <c r="F167" s="1"/>
      <c r="G167" s="1"/>
      <c r="H167" s="2"/>
      <c r="I167" s="2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3.5" customHeight="1">
      <c r="A168" s="1"/>
      <c r="B168" s="2"/>
      <c r="C168" s="2"/>
      <c r="D168" s="2"/>
      <c r="E168" s="1"/>
      <c r="F168" s="1"/>
      <c r="G168" s="1"/>
      <c r="H168" s="2"/>
      <c r="I168" s="2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3.5" customHeight="1">
      <c r="A169" s="1"/>
      <c r="B169" s="2"/>
      <c r="C169" s="2"/>
      <c r="D169" s="2"/>
      <c r="E169" s="1"/>
      <c r="F169" s="1"/>
      <c r="G169" s="1"/>
      <c r="H169" s="2"/>
      <c r="I169" s="2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3.5" customHeight="1">
      <c r="A170" s="1"/>
      <c r="B170" s="2"/>
      <c r="C170" s="2"/>
      <c r="D170" s="2"/>
      <c r="E170" s="1"/>
      <c r="F170" s="1"/>
      <c r="G170" s="1"/>
      <c r="H170" s="2"/>
      <c r="I170" s="2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3.5" customHeight="1">
      <c r="A171" s="1"/>
      <c r="B171" s="2"/>
      <c r="C171" s="2"/>
      <c r="D171" s="2"/>
      <c r="E171" s="1"/>
      <c r="F171" s="1"/>
      <c r="G171" s="1"/>
      <c r="H171" s="2"/>
      <c r="I171" s="2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3.5" customHeight="1">
      <c r="A172" s="1"/>
      <c r="B172" s="2"/>
      <c r="C172" s="2"/>
      <c r="D172" s="2"/>
      <c r="E172" s="1"/>
      <c r="F172" s="1"/>
      <c r="G172" s="1"/>
      <c r="H172" s="2"/>
      <c r="I172" s="2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3.5" customHeight="1">
      <c r="A173" s="1"/>
      <c r="B173" s="2"/>
      <c r="C173" s="2"/>
      <c r="D173" s="2"/>
      <c r="E173" s="1"/>
      <c r="F173" s="1"/>
      <c r="G173" s="1"/>
      <c r="H173" s="2"/>
      <c r="I173" s="2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3.5" customHeight="1">
      <c r="A174" s="1"/>
      <c r="B174" s="2"/>
      <c r="C174" s="2"/>
      <c r="D174" s="2"/>
      <c r="E174" s="1"/>
      <c r="F174" s="1"/>
      <c r="G174" s="1"/>
      <c r="H174" s="2"/>
      <c r="I174" s="2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3.5" customHeight="1">
      <c r="A175" s="1"/>
      <c r="B175" s="2"/>
      <c r="C175" s="2"/>
      <c r="D175" s="2"/>
      <c r="E175" s="1"/>
      <c r="F175" s="1"/>
      <c r="G175" s="1"/>
      <c r="H175" s="2"/>
      <c r="I175" s="2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3.5" customHeight="1">
      <c r="A176" s="1"/>
      <c r="B176" s="2"/>
      <c r="C176" s="2"/>
      <c r="D176" s="2"/>
      <c r="E176" s="1"/>
      <c r="F176" s="1"/>
      <c r="G176" s="1"/>
      <c r="H176" s="2"/>
      <c r="I176" s="2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3.5" customHeight="1">
      <c r="A177" s="1"/>
      <c r="B177" s="2"/>
      <c r="C177" s="2"/>
      <c r="D177" s="2"/>
      <c r="E177" s="1"/>
      <c r="F177" s="1"/>
      <c r="G177" s="1"/>
      <c r="H177" s="2"/>
      <c r="I177" s="2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3.5" customHeight="1">
      <c r="A178" s="1"/>
      <c r="B178" s="2"/>
      <c r="C178" s="2"/>
      <c r="D178" s="2"/>
      <c r="E178" s="1"/>
      <c r="F178" s="1"/>
      <c r="G178" s="1"/>
      <c r="H178" s="2"/>
      <c r="I178" s="2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3.5" customHeight="1">
      <c r="A179" s="1"/>
      <c r="B179" s="2"/>
      <c r="C179" s="2"/>
      <c r="D179" s="2"/>
      <c r="E179" s="1"/>
      <c r="F179" s="1"/>
      <c r="G179" s="1"/>
      <c r="H179" s="2"/>
      <c r="I179" s="2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3.5" customHeight="1">
      <c r="A180" s="1"/>
      <c r="B180" s="2"/>
      <c r="C180" s="2"/>
      <c r="D180" s="2"/>
      <c r="E180" s="1"/>
      <c r="F180" s="1"/>
      <c r="G180" s="1"/>
      <c r="H180" s="2"/>
      <c r="I180" s="2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3.5" customHeight="1">
      <c r="A181" s="1"/>
      <c r="B181" s="2"/>
      <c r="C181" s="2"/>
      <c r="D181" s="2"/>
      <c r="E181" s="1"/>
      <c r="F181" s="1"/>
      <c r="G181" s="1"/>
      <c r="H181" s="2"/>
      <c r="I181" s="2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3.5" customHeight="1">
      <c r="A182" s="1"/>
      <c r="B182" s="2"/>
      <c r="C182" s="2"/>
      <c r="D182" s="2"/>
      <c r="E182" s="1"/>
      <c r="F182" s="1"/>
      <c r="G182" s="1"/>
      <c r="H182" s="2"/>
      <c r="I182" s="2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3.5" customHeight="1">
      <c r="A183" s="1"/>
      <c r="B183" s="2"/>
      <c r="C183" s="2"/>
      <c r="D183" s="2"/>
      <c r="E183" s="1"/>
      <c r="F183" s="1"/>
      <c r="G183" s="1"/>
      <c r="H183" s="2"/>
      <c r="I183" s="2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3.5" customHeight="1">
      <c r="A184" s="1"/>
      <c r="B184" s="2"/>
      <c r="C184" s="2"/>
      <c r="D184" s="2"/>
      <c r="E184" s="1"/>
      <c r="F184" s="1"/>
      <c r="G184" s="1"/>
      <c r="H184" s="2"/>
      <c r="I184" s="2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3.5" customHeight="1">
      <c r="A185" s="1"/>
      <c r="B185" s="2"/>
      <c r="C185" s="2"/>
      <c r="D185" s="2"/>
      <c r="E185" s="1"/>
      <c r="F185" s="1"/>
      <c r="G185" s="1"/>
      <c r="H185" s="2"/>
      <c r="I185" s="2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3.5" customHeight="1">
      <c r="A186" s="1"/>
      <c r="B186" s="2"/>
      <c r="C186" s="2"/>
      <c r="D186" s="2"/>
      <c r="E186" s="1"/>
      <c r="F186" s="1"/>
      <c r="G186" s="1"/>
      <c r="H186" s="2"/>
      <c r="I186" s="2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3.5" customHeight="1">
      <c r="A187" s="1"/>
      <c r="B187" s="2"/>
      <c r="C187" s="2"/>
      <c r="D187" s="2"/>
      <c r="E187" s="1"/>
      <c r="F187" s="1"/>
      <c r="G187" s="1"/>
      <c r="H187" s="2"/>
      <c r="I187" s="2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3.5" customHeight="1">
      <c r="A188" s="1"/>
      <c r="B188" s="2"/>
      <c r="C188" s="2"/>
      <c r="D188" s="2"/>
      <c r="E188" s="1"/>
      <c r="F188" s="1"/>
      <c r="G188" s="1"/>
      <c r="H188" s="2"/>
      <c r="I188" s="2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3.5" customHeight="1">
      <c r="A189" s="1"/>
      <c r="B189" s="2"/>
      <c r="C189" s="2"/>
      <c r="D189" s="2"/>
      <c r="E189" s="1"/>
      <c r="F189" s="1"/>
      <c r="G189" s="1"/>
      <c r="H189" s="2"/>
      <c r="I189" s="2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3.5" customHeight="1">
      <c r="A190" s="1"/>
      <c r="B190" s="2"/>
      <c r="C190" s="2"/>
      <c r="D190" s="2"/>
      <c r="E190" s="1"/>
      <c r="F190" s="1"/>
      <c r="G190" s="1"/>
      <c r="H190" s="2"/>
      <c r="I190" s="2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3.5" customHeight="1">
      <c r="A191" s="1"/>
      <c r="B191" s="2"/>
      <c r="C191" s="2"/>
      <c r="D191" s="2"/>
      <c r="E191" s="1"/>
      <c r="F191" s="1"/>
      <c r="G191" s="1"/>
      <c r="H191" s="2"/>
      <c r="I191" s="2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3.5" customHeight="1">
      <c r="A192" s="1"/>
      <c r="B192" s="2"/>
      <c r="C192" s="2"/>
      <c r="D192" s="2"/>
      <c r="E192" s="1"/>
      <c r="F192" s="1"/>
      <c r="G192" s="1"/>
      <c r="H192" s="2"/>
      <c r="I192" s="2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3.5" customHeight="1">
      <c r="A193" s="1"/>
      <c r="B193" s="2"/>
      <c r="C193" s="2"/>
      <c r="D193" s="2"/>
      <c r="E193" s="1"/>
      <c r="F193" s="1"/>
      <c r="G193" s="1"/>
      <c r="H193" s="2"/>
      <c r="I193" s="2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3.5" customHeight="1">
      <c r="A194" s="1"/>
      <c r="B194" s="2"/>
      <c r="C194" s="2"/>
      <c r="D194" s="2"/>
      <c r="E194" s="1"/>
      <c r="F194" s="1"/>
      <c r="G194" s="1"/>
      <c r="H194" s="2"/>
      <c r="I194" s="2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3.5" customHeight="1">
      <c r="A195" s="1"/>
      <c r="B195" s="2"/>
      <c r="C195" s="2"/>
      <c r="D195" s="2"/>
      <c r="E195" s="1"/>
      <c r="F195" s="1"/>
      <c r="G195" s="1"/>
      <c r="H195" s="2"/>
      <c r="I195" s="2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3.5" customHeight="1">
      <c r="A196" s="1"/>
      <c r="B196" s="2"/>
      <c r="C196" s="2"/>
      <c r="D196" s="2"/>
      <c r="E196" s="1"/>
      <c r="F196" s="1"/>
      <c r="G196" s="1"/>
      <c r="H196" s="2"/>
      <c r="I196" s="2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3.5" customHeight="1">
      <c r="A197" s="1"/>
      <c r="B197" s="2"/>
      <c r="C197" s="2"/>
      <c r="D197" s="2"/>
      <c r="E197" s="1"/>
      <c r="F197" s="1"/>
      <c r="G197" s="1"/>
      <c r="H197" s="2"/>
      <c r="I197" s="2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3.5" customHeight="1">
      <c r="A198" s="1"/>
      <c r="B198" s="2"/>
      <c r="C198" s="2"/>
      <c r="D198" s="2"/>
      <c r="E198" s="1"/>
      <c r="F198" s="1"/>
      <c r="G198" s="1"/>
      <c r="H198" s="2"/>
      <c r="I198" s="2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3.5" customHeight="1">
      <c r="A199" s="1"/>
      <c r="B199" s="2"/>
      <c r="C199" s="2"/>
      <c r="D199" s="2"/>
      <c r="E199" s="1"/>
      <c r="F199" s="1"/>
      <c r="G199" s="1"/>
      <c r="H199" s="2"/>
      <c r="I199" s="2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3.5" customHeight="1">
      <c r="A200" s="1"/>
      <c r="B200" s="2"/>
      <c r="C200" s="2"/>
      <c r="D200" s="2"/>
      <c r="E200" s="1"/>
      <c r="F200" s="1"/>
      <c r="G200" s="1"/>
      <c r="H200" s="2"/>
      <c r="I200" s="2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3.5" customHeight="1">
      <c r="A201" s="1"/>
      <c r="B201" s="2"/>
      <c r="C201" s="2"/>
      <c r="D201" s="2"/>
      <c r="E201" s="1"/>
      <c r="F201" s="1"/>
      <c r="G201" s="1"/>
      <c r="H201" s="2"/>
      <c r="I201" s="2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3.5" customHeight="1">
      <c r="A202" s="1"/>
      <c r="B202" s="2"/>
      <c r="C202" s="2"/>
      <c r="D202" s="2"/>
      <c r="E202" s="1"/>
      <c r="F202" s="1"/>
      <c r="G202" s="1"/>
      <c r="H202" s="2"/>
      <c r="I202" s="2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3.5" customHeight="1">
      <c r="A203" s="1"/>
      <c r="B203" s="2"/>
      <c r="C203" s="2"/>
      <c r="D203" s="2"/>
      <c r="E203" s="1"/>
      <c r="F203" s="1"/>
      <c r="G203" s="1"/>
      <c r="H203" s="2"/>
      <c r="I203" s="2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3.5" customHeight="1">
      <c r="A204" s="1"/>
      <c r="B204" s="2"/>
      <c r="C204" s="2"/>
      <c r="D204" s="2"/>
      <c r="E204" s="1"/>
      <c r="F204" s="1"/>
      <c r="G204" s="1"/>
      <c r="H204" s="2"/>
      <c r="I204" s="2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3.5" customHeight="1">
      <c r="A205" s="1"/>
      <c r="B205" s="2"/>
      <c r="C205" s="2"/>
      <c r="D205" s="2"/>
      <c r="E205" s="1"/>
      <c r="F205" s="1"/>
      <c r="G205" s="1"/>
      <c r="H205" s="2"/>
      <c r="I205" s="2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3.5" customHeight="1">
      <c r="A206" s="1"/>
      <c r="B206" s="2"/>
      <c r="C206" s="2"/>
      <c r="D206" s="2"/>
      <c r="E206" s="1"/>
      <c r="F206" s="1"/>
      <c r="G206" s="1"/>
      <c r="H206" s="2"/>
      <c r="I206" s="2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3.5" customHeight="1">
      <c r="A207" s="1"/>
      <c r="B207" s="2"/>
      <c r="C207" s="2"/>
      <c r="D207" s="2"/>
      <c r="E207" s="1"/>
      <c r="F207" s="1"/>
      <c r="G207" s="1"/>
      <c r="H207" s="2"/>
      <c r="I207" s="2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3.5" customHeight="1">
      <c r="A208" s="1"/>
      <c r="B208" s="2"/>
      <c r="C208" s="2"/>
      <c r="D208" s="2"/>
      <c r="E208" s="1"/>
      <c r="F208" s="1"/>
      <c r="G208" s="1"/>
      <c r="H208" s="2"/>
      <c r="I208" s="2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3.5" customHeight="1">
      <c r="A209" s="1"/>
      <c r="B209" s="2"/>
      <c r="C209" s="2"/>
      <c r="D209" s="2"/>
      <c r="E209" s="1"/>
      <c r="F209" s="1"/>
      <c r="G209" s="1"/>
      <c r="H209" s="2"/>
      <c r="I209" s="2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3.5" customHeight="1">
      <c r="A210" s="1"/>
      <c r="B210" s="2"/>
      <c r="C210" s="2"/>
      <c r="D210" s="2"/>
      <c r="E210" s="1"/>
      <c r="F210" s="1"/>
      <c r="G210" s="1"/>
      <c r="H210" s="2"/>
      <c r="I210" s="2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3.5" customHeight="1">
      <c r="A211" s="1"/>
      <c r="B211" s="2"/>
      <c r="C211" s="2"/>
      <c r="D211" s="2"/>
      <c r="E211" s="1"/>
      <c r="F211" s="1"/>
      <c r="G211" s="1"/>
      <c r="H211" s="2"/>
      <c r="I211" s="2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3.5" customHeight="1">
      <c r="A212" s="1"/>
      <c r="B212" s="2"/>
      <c r="C212" s="2"/>
      <c r="D212" s="2"/>
      <c r="E212" s="1"/>
      <c r="F212" s="1"/>
      <c r="G212" s="1"/>
      <c r="H212" s="2"/>
      <c r="I212" s="2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3.5" customHeight="1">
      <c r="A213" s="1"/>
      <c r="B213" s="2"/>
      <c r="C213" s="2"/>
      <c r="D213" s="2"/>
      <c r="E213" s="1"/>
      <c r="F213" s="1"/>
      <c r="G213" s="1"/>
      <c r="H213" s="2"/>
      <c r="I213" s="2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3.5" customHeight="1">
      <c r="A214" s="1"/>
      <c r="B214" s="2"/>
      <c r="C214" s="2"/>
      <c r="D214" s="2"/>
      <c r="E214" s="1"/>
      <c r="F214" s="1"/>
      <c r="G214" s="1"/>
      <c r="H214" s="2"/>
      <c r="I214" s="2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3.5" customHeight="1">
      <c r="A215" s="1"/>
      <c r="B215" s="2"/>
      <c r="C215" s="2"/>
      <c r="D215" s="2"/>
      <c r="E215" s="1"/>
      <c r="F215" s="1"/>
      <c r="G215" s="1"/>
      <c r="H215" s="2"/>
      <c r="I215" s="2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3.5" customHeight="1">
      <c r="A216" s="1"/>
      <c r="B216" s="2"/>
      <c r="C216" s="2"/>
      <c r="D216" s="2"/>
      <c r="E216" s="1"/>
      <c r="F216" s="1"/>
      <c r="G216" s="1"/>
      <c r="H216" s="2"/>
      <c r="I216" s="2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3.5" customHeight="1">
      <c r="A217" s="1"/>
      <c r="B217" s="2"/>
      <c r="C217" s="2"/>
      <c r="D217" s="2"/>
      <c r="E217" s="1"/>
      <c r="F217" s="1"/>
      <c r="G217" s="1"/>
      <c r="H217" s="2"/>
      <c r="I217" s="2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3.5" customHeight="1">
      <c r="A218" s="1"/>
      <c r="B218" s="2"/>
      <c r="C218" s="2"/>
      <c r="D218" s="2"/>
      <c r="E218" s="1"/>
      <c r="F218" s="1"/>
      <c r="G218" s="1"/>
      <c r="H218" s="2"/>
      <c r="I218" s="2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3.5" customHeight="1">
      <c r="A219" s="1"/>
      <c r="B219" s="2"/>
      <c r="C219" s="2"/>
      <c r="D219" s="2"/>
      <c r="E219" s="1"/>
      <c r="F219" s="1"/>
      <c r="G219" s="1"/>
      <c r="H219" s="2"/>
      <c r="I219" s="2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3.5" customHeight="1">
      <c r="A220" s="1"/>
      <c r="B220" s="2"/>
      <c r="C220" s="2"/>
      <c r="D220" s="2"/>
      <c r="E220" s="1"/>
      <c r="F220" s="1"/>
      <c r="G220" s="1"/>
      <c r="H220" s="2"/>
      <c r="I220" s="2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3.5" customHeight="1">
      <c r="A221" s="1"/>
      <c r="B221" s="2"/>
      <c r="C221" s="2"/>
      <c r="D221" s="2"/>
      <c r="E221" s="1"/>
      <c r="F221" s="1"/>
      <c r="G221" s="1"/>
      <c r="H221" s="2"/>
      <c r="I221" s="2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3.5" customHeight="1">
      <c r="A222" s="1"/>
      <c r="B222" s="2"/>
      <c r="C222" s="2"/>
      <c r="D222" s="2"/>
      <c r="E222" s="1"/>
      <c r="F222" s="1"/>
      <c r="G222" s="1"/>
      <c r="H222" s="2"/>
      <c r="I222" s="2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3.5" customHeight="1">
      <c r="A223" s="1"/>
      <c r="B223" s="2"/>
      <c r="C223" s="2"/>
      <c r="D223" s="2"/>
      <c r="E223" s="1"/>
      <c r="F223" s="1"/>
      <c r="G223" s="1"/>
      <c r="H223" s="2"/>
      <c r="I223" s="2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3.5" customHeight="1">
      <c r="A224" s="1"/>
      <c r="B224" s="2"/>
      <c r="C224" s="2"/>
      <c r="D224" s="2"/>
      <c r="E224" s="1"/>
      <c r="F224" s="1"/>
      <c r="G224" s="1"/>
      <c r="H224" s="2"/>
      <c r="I224" s="2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3.5" customHeight="1">
      <c r="A225" s="1"/>
      <c r="B225" s="2"/>
      <c r="C225" s="2"/>
      <c r="D225" s="2"/>
      <c r="E225" s="1"/>
      <c r="F225" s="1"/>
      <c r="G225" s="1"/>
      <c r="H225" s="2"/>
      <c r="I225" s="2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3.5" customHeight="1">
      <c r="A226" s="1"/>
      <c r="B226" s="2"/>
      <c r="C226" s="2"/>
      <c r="D226" s="2"/>
      <c r="E226" s="1"/>
      <c r="F226" s="1"/>
      <c r="G226" s="1"/>
      <c r="H226" s="2"/>
      <c r="I226" s="2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3.5" customHeight="1">
      <c r="A227" s="1"/>
      <c r="B227" s="2"/>
      <c r="C227" s="2"/>
      <c r="D227" s="2"/>
      <c r="E227" s="1"/>
      <c r="F227" s="1"/>
      <c r="G227" s="1"/>
      <c r="H227" s="2"/>
      <c r="I227" s="2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3.5" customHeight="1">
      <c r="A228" s="1"/>
      <c r="B228" s="2"/>
      <c r="C228" s="2"/>
      <c r="D228" s="2"/>
      <c r="E228" s="1"/>
      <c r="F228" s="1"/>
      <c r="G228" s="1"/>
      <c r="H228" s="2"/>
      <c r="I228" s="2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3.5" customHeight="1">
      <c r="A229" s="1"/>
      <c r="B229" s="2"/>
      <c r="C229" s="2"/>
      <c r="D229" s="2"/>
      <c r="E229" s="1"/>
      <c r="F229" s="1"/>
      <c r="G229" s="1"/>
      <c r="H229" s="2"/>
      <c r="I229" s="2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3.5" customHeight="1">
      <c r="A230" s="1"/>
      <c r="B230" s="2"/>
      <c r="C230" s="2"/>
      <c r="D230" s="2"/>
      <c r="E230" s="1"/>
      <c r="F230" s="1"/>
      <c r="G230" s="1"/>
      <c r="H230" s="2"/>
      <c r="I230" s="2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3.5" customHeight="1">
      <c r="A231" s="1"/>
      <c r="B231" s="2"/>
      <c r="C231" s="2"/>
      <c r="D231" s="2"/>
      <c r="E231" s="1"/>
      <c r="F231" s="1"/>
      <c r="G231" s="1"/>
      <c r="H231" s="2"/>
      <c r="I231" s="2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3.5" customHeight="1">
      <c r="A232" s="1"/>
      <c r="B232" s="2"/>
      <c r="C232" s="2"/>
      <c r="D232" s="2"/>
      <c r="E232" s="1"/>
      <c r="F232" s="1"/>
      <c r="G232" s="1"/>
      <c r="H232" s="2"/>
      <c r="I232" s="2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3.5" customHeight="1">
      <c r="A233" s="1"/>
      <c r="B233" s="2"/>
      <c r="C233" s="2"/>
      <c r="D233" s="2"/>
      <c r="E233" s="1"/>
      <c r="F233" s="1"/>
      <c r="G233" s="1"/>
      <c r="H233" s="2"/>
      <c r="I233" s="2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3.5" customHeight="1">
      <c r="A234" s="1"/>
      <c r="B234" s="2"/>
      <c r="C234" s="2"/>
      <c r="D234" s="2"/>
      <c r="E234" s="1"/>
      <c r="F234" s="1"/>
      <c r="G234" s="1"/>
      <c r="H234" s="2"/>
      <c r="I234" s="2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3.5" customHeight="1">
      <c r="A235" s="1"/>
      <c r="B235" s="2"/>
      <c r="C235" s="2"/>
      <c r="D235" s="2"/>
      <c r="E235" s="1"/>
      <c r="F235" s="1"/>
      <c r="G235" s="1"/>
      <c r="H235" s="2"/>
      <c r="I235" s="2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3.5" customHeight="1">
      <c r="A236" s="1"/>
      <c r="B236" s="2"/>
      <c r="C236" s="2"/>
      <c r="D236" s="2"/>
      <c r="E236" s="1"/>
      <c r="F236" s="1"/>
      <c r="G236" s="1"/>
      <c r="H236" s="2"/>
      <c r="I236" s="2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3.5" customHeight="1">
      <c r="A237" s="1"/>
      <c r="B237" s="2"/>
      <c r="C237" s="2"/>
      <c r="D237" s="2"/>
      <c r="E237" s="1"/>
      <c r="F237" s="1"/>
      <c r="G237" s="1"/>
      <c r="H237" s="2"/>
      <c r="I237" s="2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3.5" customHeight="1">
      <c r="A238" s="1"/>
      <c r="B238" s="2"/>
      <c r="C238" s="2"/>
      <c r="D238" s="2"/>
      <c r="E238" s="1"/>
      <c r="F238" s="1"/>
      <c r="G238" s="1"/>
      <c r="H238" s="2"/>
      <c r="I238" s="2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3.5" customHeight="1">
      <c r="A239" s="1"/>
      <c r="B239" s="2"/>
      <c r="C239" s="2"/>
      <c r="D239" s="2"/>
      <c r="E239" s="1"/>
      <c r="F239" s="1"/>
      <c r="G239" s="1"/>
      <c r="H239" s="2"/>
      <c r="I239" s="2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3.5" customHeight="1">
      <c r="A240" s="1"/>
      <c r="B240" s="2"/>
      <c r="C240" s="2"/>
      <c r="D240" s="2"/>
      <c r="E240" s="1"/>
      <c r="F240" s="1"/>
      <c r="G240" s="1"/>
      <c r="H240" s="2"/>
      <c r="I240" s="2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3.5" customHeight="1">
      <c r="A241" s="1"/>
      <c r="B241" s="2"/>
      <c r="C241" s="2"/>
      <c r="D241" s="2"/>
      <c r="E241" s="1"/>
      <c r="F241" s="1"/>
      <c r="G241" s="1"/>
      <c r="H241" s="2"/>
      <c r="I241" s="2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3.5" customHeight="1">
      <c r="A242" s="1"/>
      <c r="B242" s="2"/>
      <c r="C242" s="2"/>
      <c r="D242" s="2"/>
      <c r="E242" s="1"/>
      <c r="F242" s="1"/>
      <c r="G242" s="1"/>
      <c r="H242" s="2"/>
      <c r="I242" s="2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3.5" customHeight="1">
      <c r="A243" s="1"/>
      <c r="B243" s="2"/>
      <c r="C243" s="2"/>
      <c r="D243" s="2"/>
      <c r="E243" s="1"/>
      <c r="F243" s="1"/>
      <c r="G243" s="1"/>
      <c r="H243" s="2"/>
      <c r="I243" s="2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3.5" customHeight="1">
      <c r="A244" s="1"/>
      <c r="B244" s="2"/>
      <c r="C244" s="2"/>
      <c r="D244" s="2"/>
      <c r="E244" s="1"/>
      <c r="F244" s="1"/>
      <c r="G244" s="1"/>
      <c r="H244" s="2"/>
      <c r="I244" s="2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3.5" customHeight="1">
      <c r="A245" s="1"/>
      <c r="B245" s="2"/>
      <c r="C245" s="2"/>
      <c r="D245" s="2"/>
      <c r="E245" s="1"/>
      <c r="F245" s="1"/>
      <c r="G245" s="1"/>
      <c r="H245" s="2"/>
      <c r="I245" s="2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3.5" customHeight="1">
      <c r="A246" s="1"/>
      <c r="B246" s="2"/>
      <c r="C246" s="2"/>
      <c r="D246" s="2"/>
      <c r="E246" s="1"/>
      <c r="F246" s="1"/>
      <c r="G246" s="1"/>
      <c r="H246" s="2"/>
      <c r="I246" s="2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3.5" customHeight="1">
      <c r="A247" s="1"/>
      <c r="B247" s="2"/>
      <c r="C247" s="2"/>
      <c r="D247" s="2"/>
      <c r="E247" s="1"/>
      <c r="F247" s="1"/>
      <c r="G247" s="1"/>
      <c r="H247" s="2"/>
      <c r="I247" s="2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3.5" customHeight="1">
      <c r="A248" s="1"/>
      <c r="B248" s="2"/>
      <c r="C248" s="2"/>
      <c r="D248" s="2"/>
      <c r="E248" s="1"/>
      <c r="F248" s="1"/>
      <c r="G248" s="1"/>
      <c r="H248" s="2"/>
      <c r="I248" s="2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3.5" customHeight="1">
      <c r="A249" s="1"/>
      <c r="B249" s="2"/>
      <c r="C249" s="2"/>
      <c r="D249" s="2"/>
      <c r="E249" s="1"/>
      <c r="F249" s="1"/>
      <c r="G249" s="1"/>
      <c r="H249" s="2"/>
      <c r="I249" s="2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3.5" customHeight="1">
      <c r="A250" s="1"/>
      <c r="B250" s="2"/>
      <c r="C250" s="2"/>
      <c r="D250" s="2"/>
      <c r="E250" s="1"/>
      <c r="F250" s="1"/>
      <c r="G250" s="1"/>
      <c r="H250" s="2"/>
      <c r="I250" s="2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3.5" customHeight="1">
      <c r="A251" s="1"/>
      <c r="B251" s="2"/>
      <c r="C251" s="2"/>
      <c r="D251" s="2"/>
      <c r="E251" s="1"/>
      <c r="F251" s="1"/>
      <c r="G251" s="1"/>
      <c r="H251" s="2"/>
      <c r="I251" s="2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3.5" customHeight="1">
      <c r="A252" s="1"/>
      <c r="B252" s="2"/>
      <c r="C252" s="2"/>
      <c r="D252" s="2"/>
      <c r="E252" s="1"/>
      <c r="F252" s="1"/>
      <c r="G252" s="1"/>
      <c r="H252" s="2"/>
      <c r="I252" s="2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3.5" customHeight="1">
      <c r="A253" s="1"/>
      <c r="B253" s="2"/>
      <c r="C253" s="2"/>
      <c r="D253" s="2"/>
      <c r="E253" s="1"/>
      <c r="F253" s="1"/>
      <c r="G253" s="1"/>
      <c r="H253" s="2"/>
      <c r="I253" s="2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3.5" customHeight="1">
      <c r="A254" s="1"/>
      <c r="B254" s="2"/>
      <c r="C254" s="2"/>
      <c r="D254" s="2"/>
      <c r="E254" s="1"/>
      <c r="F254" s="1"/>
      <c r="G254" s="1"/>
      <c r="H254" s="2"/>
      <c r="I254" s="2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3.5" customHeight="1">
      <c r="A255" s="1"/>
      <c r="B255" s="2"/>
      <c r="C255" s="2"/>
      <c r="D255" s="2"/>
      <c r="E255" s="1"/>
      <c r="F255" s="1"/>
      <c r="G255" s="1"/>
      <c r="H255" s="2"/>
      <c r="I255" s="2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3.5" customHeight="1">
      <c r="A256" s="1"/>
      <c r="B256" s="2"/>
      <c r="C256" s="2"/>
      <c r="D256" s="2"/>
      <c r="E256" s="1"/>
      <c r="F256" s="1"/>
      <c r="G256" s="1"/>
      <c r="H256" s="2"/>
      <c r="I256" s="2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3.5" customHeight="1">
      <c r="A257" s="1"/>
      <c r="B257" s="2"/>
      <c r="C257" s="2"/>
      <c r="D257" s="2"/>
      <c r="E257" s="1"/>
      <c r="F257" s="1"/>
      <c r="G257" s="1"/>
      <c r="H257" s="2"/>
      <c r="I257" s="2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3.5" customHeight="1">
      <c r="A258" s="1"/>
      <c r="B258" s="2"/>
      <c r="C258" s="2"/>
      <c r="D258" s="2"/>
      <c r="E258" s="1"/>
      <c r="F258" s="1"/>
      <c r="G258" s="1"/>
      <c r="H258" s="2"/>
      <c r="I258" s="2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/>
    <row r="260" spans="1:25" ht="15.75" customHeight="1"/>
    <row r="261" spans="1:25" ht="15.75" customHeight="1"/>
    <row r="262" spans="1:25" ht="15.75" customHeight="1"/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3">
    <mergeCell ref="F53:G53"/>
    <mergeCell ref="F54:G54"/>
    <mergeCell ref="F55:G55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36:G36"/>
    <mergeCell ref="F37:G37"/>
    <mergeCell ref="F38:G38"/>
    <mergeCell ref="F39:G39"/>
    <mergeCell ref="F40:G40"/>
    <mergeCell ref="E32:G32"/>
    <mergeCell ref="E33:G33"/>
    <mergeCell ref="F35:G35"/>
    <mergeCell ref="F31:G31"/>
    <mergeCell ref="E34:G34"/>
    <mergeCell ref="F26:G26"/>
    <mergeCell ref="F27:G27"/>
    <mergeCell ref="F28:G28"/>
    <mergeCell ref="F29:G29"/>
    <mergeCell ref="F30:G30"/>
    <mergeCell ref="C23:D23"/>
    <mergeCell ref="F23:G23"/>
    <mergeCell ref="C24:D24"/>
    <mergeCell ref="F24:G24"/>
    <mergeCell ref="C25:D25"/>
    <mergeCell ref="F25:G25"/>
    <mergeCell ref="F21:G21"/>
    <mergeCell ref="F22:G22"/>
    <mergeCell ref="C12:D12"/>
    <mergeCell ref="C13:D13"/>
    <mergeCell ref="F13:G13"/>
    <mergeCell ref="C21:D21"/>
    <mergeCell ref="C22:D22"/>
    <mergeCell ref="A3:G3"/>
    <mergeCell ref="D5:G5"/>
    <mergeCell ref="D6:G6"/>
    <mergeCell ref="A10:A12"/>
    <mergeCell ref="B10:D11"/>
    <mergeCell ref="E10:G11"/>
    <mergeCell ref="F12:G12"/>
    <mergeCell ref="C44:D44"/>
    <mergeCell ref="C45:D45"/>
    <mergeCell ref="C46:D46"/>
    <mergeCell ref="C54:D54"/>
    <mergeCell ref="C55:D55"/>
    <mergeCell ref="C47:D47"/>
    <mergeCell ref="C48:D48"/>
    <mergeCell ref="C49:D49"/>
    <mergeCell ref="C50:D50"/>
    <mergeCell ref="C51:D51"/>
    <mergeCell ref="C52:D52"/>
    <mergeCell ref="C53:D53"/>
    <mergeCell ref="C39:D39"/>
    <mergeCell ref="C40:D40"/>
    <mergeCell ref="C41:D41"/>
    <mergeCell ref="C42:D42"/>
    <mergeCell ref="C43:D43"/>
    <mergeCell ref="C56:D56"/>
    <mergeCell ref="F56:G56"/>
    <mergeCell ref="H10:H12"/>
    <mergeCell ref="C26:D26"/>
    <mergeCell ref="C27:D27"/>
    <mergeCell ref="C28:D28"/>
    <mergeCell ref="C29:D29"/>
    <mergeCell ref="C30:D30"/>
    <mergeCell ref="B32:D32"/>
    <mergeCell ref="B33:D33"/>
    <mergeCell ref="C35:D35"/>
    <mergeCell ref="C31:D31"/>
    <mergeCell ref="B34:D34"/>
    <mergeCell ref="C36:D36"/>
    <mergeCell ref="C37:D37"/>
    <mergeCell ref="C38:D38"/>
  </mergeCells>
  <phoneticPr fontId="14"/>
  <pageMargins left="0.7" right="0.7" top="0.75" bottom="0.75" header="0" footer="0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CF38-1A01-4553-A46E-2FD41937D53F}">
  <sheetPr>
    <pageSetUpPr fitToPage="1"/>
  </sheetPr>
  <dimension ref="A1:C7"/>
  <sheetViews>
    <sheetView workbookViewId="0">
      <selection activeCell="I14" sqref="A14:I16"/>
    </sheetView>
  </sheetViews>
  <sheetFormatPr defaultRowHeight="15"/>
  <cols>
    <col min="1" max="1" width="30.85546875" bestFit="1" customWidth="1"/>
    <col min="2" max="2" width="43.85546875" bestFit="1" customWidth="1"/>
    <col min="3" max="3" width="27.5703125" style="59" customWidth="1"/>
  </cols>
  <sheetData>
    <row r="1" spans="1:3">
      <c r="A1" s="51" t="s">
        <v>90</v>
      </c>
    </row>
    <row r="2" spans="1:3" ht="15.75" thickBot="1"/>
    <row r="3" spans="1:3">
      <c r="A3" s="52" t="s">
        <v>55</v>
      </c>
      <c r="B3" s="53" t="s">
        <v>57</v>
      </c>
      <c r="C3" s="60" t="s">
        <v>56</v>
      </c>
    </row>
    <row r="4" spans="1:3">
      <c r="A4" s="66" t="s">
        <v>91</v>
      </c>
      <c r="B4" s="68" t="s">
        <v>200</v>
      </c>
      <c r="C4" s="61">
        <f>25150+1697</f>
        <v>26847</v>
      </c>
    </row>
    <row r="5" spans="1:3">
      <c r="A5" s="66" t="s">
        <v>92</v>
      </c>
      <c r="B5" s="68" t="s">
        <v>199</v>
      </c>
      <c r="C5" s="61">
        <v>52470</v>
      </c>
    </row>
    <row r="6" spans="1:3">
      <c r="A6" s="66" t="s">
        <v>93</v>
      </c>
      <c r="B6" s="68" t="s">
        <v>201</v>
      </c>
      <c r="C6" s="61">
        <f>756+420</f>
        <v>1176</v>
      </c>
    </row>
    <row r="7" spans="1:3" ht="15.75" thickBot="1">
      <c r="A7" s="158" t="s">
        <v>61</v>
      </c>
      <c r="B7" s="159"/>
      <c r="C7" s="62">
        <f>SUM(C4:C6)</f>
        <v>80493</v>
      </c>
    </row>
  </sheetData>
  <mergeCells count="1">
    <mergeCell ref="A7:B7"/>
  </mergeCells>
  <phoneticPr fontId="14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8BA1-7C68-47DF-83AD-ED7D122C2220}">
  <sheetPr>
    <pageSetUpPr fitToPage="1"/>
  </sheetPr>
  <dimension ref="A1:C5"/>
  <sheetViews>
    <sheetView workbookViewId="0">
      <selection activeCell="B11" sqref="B11"/>
    </sheetView>
  </sheetViews>
  <sheetFormatPr defaultRowHeight="15"/>
  <cols>
    <col min="1" max="1" width="30.85546875" bestFit="1" customWidth="1"/>
    <col min="2" max="2" width="28.42578125" bestFit="1" customWidth="1"/>
    <col min="3" max="3" width="27.5703125" style="59" customWidth="1"/>
  </cols>
  <sheetData>
    <row r="1" spans="1:3">
      <c r="A1" s="51" t="s">
        <v>94</v>
      </c>
    </row>
    <row r="2" spans="1:3" ht="15.75" thickBot="1"/>
    <row r="3" spans="1:3">
      <c r="A3" s="52" t="s">
        <v>55</v>
      </c>
      <c r="B3" s="53" t="s">
        <v>57</v>
      </c>
      <c r="C3" s="60" t="s">
        <v>56</v>
      </c>
    </row>
    <row r="4" spans="1:3">
      <c r="A4" s="66" t="s">
        <v>95</v>
      </c>
      <c r="B4" s="68" t="s">
        <v>202</v>
      </c>
      <c r="C4" s="61">
        <f>2484*6</f>
        <v>14904</v>
      </c>
    </row>
    <row r="5" spans="1:3" ht="15.75" thickBot="1">
      <c r="A5" s="158" t="s">
        <v>61</v>
      </c>
      <c r="B5" s="159"/>
      <c r="C5" s="62">
        <f>SUM(C4:C4)</f>
        <v>14904</v>
      </c>
    </row>
  </sheetData>
  <mergeCells count="1">
    <mergeCell ref="A5:B5"/>
  </mergeCells>
  <phoneticPr fontId="14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1330-DF76-454B-96A5-AE899CAA065A}">
  <sheetPr>
    <pageSetUpPr fitToPage="1"/>
  </sheetPr>
  <dimension ref="A1:C5"/>
  <sheetViews>
    <sheetView workbookViewId="0">
      <selection activeCell="D4" sqref="D4"/>
    </sheetView>
  </sheetViews>
  <sheetFormatPr defaultRowHeight="15"/>
  <cols>
    <col min="1" max="1" width="30.85546875" bestFit="1" customWidth="1"/>
    <col min="2" max="2" width="23.85546875" bestFit="1" customWidth="1"/>
    <col min="3" max="3" width="11.28515625" style="59" customWidth="1"/>
  </cols>
  <sheetData>
    <row r="1" spans="1:3">
      <c r="A1" s="51" t="s">
        <v>97</v>
      </c>
    </row>
    <row r="2" spans="1:3" ht="15.75" thickBot="1"/>
    <row r="3" spans="1:3">
      <c r="A3" s="52" t="s">
        <v>55</v>
      </c>
      <c r="B3" s="53" t="s">
        <v>57</v>
      </c>
      <c r="C3" s="60" t="s">
        <v>56</v>
      </c>
    </row>
    <row r="4" spans="1:3">
      <c r="A4" s="66" t="s">
        <v>203</v>
      </c>
      <c r="B4" s="68" t="s">
        <v>96</v>
      </c>
      <c r="C4" s="61">
        <v>14000</v>
      </c>
    </row>
    <row r="5" spans="1:3" ht="15.75" thickBot="1">
      <c r="A5" s="163" t="s">
        <v>61</v>
      </c>
      <c r="B5" s="164"/>
      <c r="C5" s="62">
        <f>SUM(C4:C4)</f>
        <v>14000</v>
      </c>
    </row>
  </sheetData>
  <mergeCells count="1">
    <mergeCell ref="A5:B5"/>
  </mergeCells>
  <phoneticPr fontId="14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7535C-3650-4618-A249-3609D6297A75}">
  <dimension ref="A1:D7"/>
  <sheetViews>
    <sheetView workbookViewId="0">
      <selection activeCell="D5" sqref="D5"/>
    </sheetView>
  </sheetViews>
  <sheetFormatPr defaultRowHeight="15"/>
  <cols>
    <col min="1" max="1" width="30.85546875" bestFit="1" customWidth="1"/>
    <col min="2" max="2" width="25.5703125" bestFit="1" customWidth="1"/>
    <col min="3" max="3" width="27.5703125" style="59" customWidth="1"/>
  </cols>
  <sheetData>
    <row r="1" spans="1:4">
      <c r="A1" s="51" t="s">
        <v>98</v>
      </c>
    </row>
    <row r="2" spans="1:4" ht="15.75" thickBot="1"/>
    <row r="3" spans="1:4">
      <c r="A3" s="52" t="s">
        <v>55</v>
      </c>
      <c r="B3" s="53" t="s">
        <v>57</v>
      </c>
      <c r="C3" s="60" t="s">
        <v>56</v>
      </c>
    </row>
    <row r="4" spans="1:4">
      <c r="A4" s="66" t="s">
        <v>99</v>
      </c>
      <c r="B4" s="68" t="s">
        <v>100</v>
      </c>
      <c r="C4" s="61">
        <v>17820</v>
      </c>
      <c r="D4" s="51" t="s">
        <v>227</v>
      </c>
    </row>
    <row r="5" spans="1:4">
      <c r="A5" s="66" t="s">
        <v>204</v>
      </c>
      <c r="B5" s="68" t="s">
        <v>226</v>
      </c>
      <c r="C5" s="61">
        <v>14697</v>
      </c>
    </row>
    <row r="6" spans="1:4">
      <c r="A6" s="66" t="s">
        <v>205</v>
      </c>
      <c r="B6" s="68" t="s">
        <v>206</v>
      </c>
      <c r="C6" s="61">
        <v>70000</v>
      </c>
      <c r="D6" s="51" t="s">
        <v>225</v>
      </c>
    </row>
    <row r="7" spans="1:4" ht="15.75" thickBot="1">
      <c r="A7" s="163" t="s">
        <v>61</v>
      </c>
      <c r="B7" s="164"/>
      <c r="C7" s="62">
        <f>SUM(C4:C6)</f>
        <v>102517</v>
      </c>
    </row>
  </sheetData>
  <mergeCells count="1">
    <mergeCell ref="A7:B7"/>
  </mergeCells>
  <phoneticPr fontId="14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6A0E3-E036-4D2C-A54F-220AC89874EE}">
  <dimension ref="A1:D7"/>
  <sheetViews>
    <sheetView workbookViewId="0">
      <selection activeCell="I9" sqref="I9"/>
    </sheetView>
  </sheetViews>
  <sheetFormatPr defaultRowHeight="15"/>
  <cols>
    <col min="1" max="1" width="30.85546875" bestFit="1" customWidth="1"/>
    <col min="2" max="2" width="16.5703125" bestFit="1" customWidth="1"/>
    <col min="3" max="3" width="9.42578125" style="59" customWidth="1"/>
  </cols>
  <sheetData>
    <row r="1" spans="1:4">
      <c r="A1" s="51" t="s">
        <v>101</v>
      </c>
    </row>
    <row r="2" spans="1:4" ht="15.75" thickBot="1"/>
    <row r="3" spans="1:4">
      <c r="A3" s="52" t="s">
        <v>55</v>
      </c>
      <c r="B3" s="53" t="s">
        <v>57</v>
      </c>
      <c r="C3" s="60" t="s">
        <v>56</v>
      </c>
    </row>
    <row r="4" spans="1:4">
      <c r="A4" s="66" t="s">
        <v>102</v>
      </c>
      <c r="B4" s="68" t="s">
        <v>105</v>
      </c>
      <c r="C4" s="61">
        <v>10222</v>
      </c>
    </row>
    <row r="5" spans="1:4">
      <c r="A5" s="66" t="s">
        <v>103</v>
      </c>
      <c r="B5" s="68" t="s">
        <v>104</v>
      </c>
      <c r="C5" s="61">
        <v>25242</v>
      </c>
    </row>
    <row r="6" spans="1:4">
      <c r="A6" s="66" t="s">
        <v>207</v>
      </c>
      <c r="B6" s="68"/>
      <c r="C6" s="61">
        <v>3360</v>
      </c>
      <c r="D6" s="51" t="s">
        <v>228</v>
      </c>
    </row>
    <row r="7" spans="1:4" ht="15.75" thickBot="1">
      <c r="A7" s="163" t="s">
        <v>61</v>
      </c>
      <c r="B7" s="164"/>
      <c r="C7" s="62">
        <f>SUM(C4:C6)</f>
        <v>38824</v>
      </c>
    </row>
  </sheetData>
  <mergeCells count="1">
    <mergeCell ref="A7:B7"/>
  </mergeCells>
  <phoneticPr fontId="14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7482-3499-49CF-BCD9-700686F7E7B1}">
  <dimension ref="A1:C8"/>
  <sheetViews>
    <sheetView workbookViewId="0">
      <selection activeCell="A8" sqref="A8:B8"/>
    </sheetView>
  </sheetViews>
  <sheetFormatPr defaultRowHeight="15"/>
  <cols>
    <col min="1" max="1" width="30.85546875" bestFit="1" customWidth="1"/>
    <col min="2" max="2" width="27" bestFit="1" customWidth="1"/>
    <col min="3" max="3" width="6" style="59" bestFit="1" customWidth="1"/>
  </cols>
  <sheetData>
    <row r="1" spans="1:3">
      <c r="A1" s="51" t="s">
        <v>106</v>
      </c>
    </row>
    <row r="2" spans="1:3" ht="15.75" thickBot="1"/>
    <row r="3" spans="1:3">
      <c r="A3" s="52" t="s">
        <v>55</v>
      </c>
      <c r="B3" s="53" t="s">
        <v>57</v>
      </c>
      <c r="C3" s="60" t="s">
        <v>56</v>
      </c>
    </row>
    <row r="4" spans="1:3">
      <c r="A4" s="66" t="s">
        <v>209</v>
      </c>
      <c r="B4" s="68" t="s">
        <v>210</v>
      </c>
      <c r="C4" s="61">
        <v>540</v>
      </c>
    </row>
    <row r="5" spans="1:3">
      <c r="A5" s="66" t="s">
        <v>208</v>
      </c>
      <c r="B5" s="68" t="s">
        <v>211</v>
      </c>
      <c r="C5" s="61">
        <v>450</v>
      </c>
    </row>
    <row r="6" spans="1:3">
      <c r="A6" s="66" t="s">
        <v>212</v>
      </c>
      <c r="B6" s="68" t="s">
        <v>214</v>
      </c>
      <c r="C6" s="61">
        <v>436</v>
      </c>
    </row>
    <row r="7" spans="1:3">
      <c r="A7" s="66" t="s">
        <v>213</v>
      </c>
      <c r="B7" s="68" t="s">
        <v>229</v>
      </c>
      <c r="C7" s="61">
        <v>880</v>
      </c>
    </row>
    <row r="8" spans="1:3" ht="15.75" thickBot="1">
      <c r="A8" s="158" t="s">
        <v>61</v>
      </c>
      <c r="B8" s="159"/>
      <c r="C8" s="62">
        <f>SUM(C4:C4)</f>
        <v>540</v>
      </c>
    </row>
  </sheetData>
  <mergeCells count="1">
    <mergeCell ref="A8:B8"/>
  </mergeCells>
  <phoneticPr fontId="14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1F695-EFC4-40FA-9A6E-17FF25F69445}">
  <dimension ref="A1:D10"/>
  <sheetViews>
    <sheetView workbookViewId="0">
      <selection activeCell="D6" sqref="D6"/>
    </sheetView>
  </sheetViews>
  <sheetFormatPr defaultRowHeight="15"/>
  <cols>
    <col min="1" max="1" width="30.85546875" bestFit="1" customWidth="1"/>
    <col min="2" max="2" width="102.7109375" bestFit="1" customWidth="1"/>
    <col min="3" max="3" width="7.28515625" style="59" bestFit="1" customWidth="1"/>
  </cols>
  <sheetData>
    <row r="1" spans="1:4">
      <c r="A1" s="51" t="s">
        <v>108</v>
      </c>
    </row>
    <row r="2" spans="1:4" ht="15.75" thickBot="1"/>
    <row r="3" spans="1:4">
      <c r="A3" s="52" t="s">
        <v>55</v>
      </c>
      <c r="B3" s="53" t="s">
        <v>57</v>
      </c>
      <c r="C3" s="60" t="s">
        <v>56</v>
      </c>
    </row>
    <row r="4" spans="1:4" ht="16.5">
      <c r="A4" s="66" t="s">
        <v>109</v>
      </c>
      <c r="B4" s="106" t="s">
        <v>215</v>
      </c>
      <c r="C4" s="61">
        <f>146*6</f>
        <v>876</v>
      </c>
      <c r="D4" s="51" t="s">
        <v>230</v>
      </c>
    </row>
    <row r="5" spans="1:4" ht="16.5">
      <c r="A5" s="66" t="s">
        <v>109</v>
      </c>
      <c r="B5" s="106" t="s">
        <v>216</v>
      </c>
      <c r="C5" s="61">
        <v>661</v>
      </c>
      <c r="D5" s="51" t="s">
        <v>230</v>
      </c>
    </row>
    <row r="6" spans="1:4">
      <c r="A6" s="66" t="s">
        <v>109</v>
      </c>
      <c r="B6" s="69" t="s">
        <v>217</v>
      </c>
      <c r="C6" s="61">
        <v>4090</v>
      </c>
    </row>
    <row r="7" spans="1:4">
      <c r="A7" s="66" t="s">
        <v>109</v>
      </c>
      <c r="B7" s="69" t="s">
        <v>218</v>
      </c>
      <c r="C7" s="61">
        <v>3170</v>
      </c>
    </row>
    <row r="8" spans="1:4">
      <c r="A8" s="66" t="s">
        <v>109</v>
      </c>
      <c r="B8" s="69" t="s">
        <v>219</v>
      </c>
      <c r="C8" s="61">
        <v>3960</v>
      </c>
    </row>
    <row r="9" spans="1:4">
      <c r="A9" s="66" t="s">
        <v>109</v>
      </c>
      <c r="B9" s="70" t="s">
        <v>220</v>
      </c>
      <c r="C9" s="61">
        <v>3870</v>
      </c>
    </row>
    <row r="10" spans="1:4" ht="15.75" thickBot="1">
      <c r="A10" s="158" t="s">
        <v>61</v>
      </c>
      <c r="B10" s="159"/>
      <c r="C10" s="62">
        <f>SUM(C4:C9)</f>
        <v>16627</v>
      </c>
    </row>
  </sheetData>
  <mergeCells count="1">
    <mergeCell ref="A10:B10"/>
  </mergeCells>
  <phoneticPr fontId="14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474C5-4397-46E4-ACBA-902DC656856F}">
  <dimension ref="A1:D14"/>
  <sheetViews>
    <sheetView topLeftCell="B1" workbookViewId="0">
      <selection activeCell="D6" sqref="D6"/>
    </sheetView>
  </sheetViews>
  <sheetFormatPr defaultRowHeight="15"/>
  <cols>
    <col min="1" max="1" width="30.85546875" bestFit="1" customWidth="1"/>
    <col min="2" max="2" width="64.140625" bestFit="1" customWidth="1"/>
    <col min="3" max="3" width="6.28515625" style="59" bestFit="1" customWidth="1"/>
  </cols>
  <sheetData>
    <row r="1" spans="1:4">
      <c r="A1" s="51" t="s">
        <v>110</v>
      </c>
    </row>
    <row r="2" spans="1:4" ht="15.75" thickBot="1"/>
    <row r="3" spans="1:4">
      <c r="A3" s="52" t="s">
        <v>55</v>
      </c>
      <c r="B3" s="53" t="s">
        <v>57</v>
      </c>
      <c r="C3" s="60" t="s">
        <v>56</v>
      </c>
    </row>
    <row r="4" spans="1:4">
      <c r="A4" s="66" t="s">
        <v>107</v>
      </c>
      <c r="B4" s="68" t="s">
        <v>111</v>
      </c>
      <c r="C4" s="61">
        <v>7626</v>
      </c>
    </row>
    <row r="5" spans="1:4">
      <c r="A5" s="66" t="s">
        <v>221</v>
      </c>
      <c r="B5" s="68" t="s">
        <v>222</v>
      </c>
      <c r="C5" s="61">
        <v>2000</v>
      </c>
      <c r="D5" s="51" t="s">
        <v>231</v>
      </c>
    </row>
    <row r="6" spans="1:4" ht="15.75" thickBot="1">
      <c r="A6" s="158" t="s">
        <v>61</v>
      </c>
      <c r="B6" s="159"/>
      <c r="C6" s="62">
        <f>SUM(C4:C5)</f>
        <v>9626</v>
      </c>
    </row>
    <row r="8" spans="1:4">
      <c r="C8" s="59">
        <v>344</v>
      </c>
    </row>
    <row r="9" spans="1:4">
      <c r="C9" s="59">
        <v>1108</v>
      </c>
    </row>
    <row r="10" spans="1:4">
      <c r="C10" s="59">
        <v>840</v>
      </c>
    </row>
    <row r="11" spans="1:4">
      <c r="C11" s="59">
        <v>1512</v>
      </c>
    </row>
    <row r="12" spans="1:4">
      <c r="C12" s="59">
        <v>168</v>
      </c>
    </row>
    <row r="13" spans="1:4">
      <c r="C13" s="59">
        <v>84</v>
      </c>
    </row>
    <row r="14" spans="1:4">
      <c r="C14" s="59">
        <v>3570</v>
      </c>
    </row>
  </sheetData>
  <mergeCells count="1">
    <mergeCell ref="A6:B6"/>
  </mergeCells>
  <phoneticPr fontId="14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D9F6-9E0B-4D48-911F-FCC3351ABCF8}">
  <dimension ref="A1:C6"/>
  <sheetViews>
    <sheetView workbookViewId="0">
      <selection activeCell="B17" sqref="B17"/>
    </sheetView>
  </sheetViews>
  <sheetFormatPr defaultRowHeight="15"/>
  <cols>
    <col min="1" max="1" width="30.85546875" bestFit="1" customWidth="1"/>
    <col min="2" max="2" width="49" customWidth="1"/>
    <col min="3" max="3" width="6.28515625" style="59" bestFit="1" customWidth="1"/>
  </cols>
  <sheetData>
    <row r="1" spans="1:3">
      <c r="A1" s="51" t="s">
        <v>112</v>
      </c>
    </row>
    <row r="2" spans="1:3" ht="15.75" thickBot="1"/>
    <row r="3" spans="1:3">
      <c r="A3" s="52" t="s">
        <v>55</v>
      </c>
      <c r="B3" s="53" t="s">
        <v>57</v>
      </c>
      <c r="C3" s="60" t="s">
        <v>56</v>
      </c>
    </row>
    <row r="4" spans="1:3">
      <c r="A4" s="66" t="s">
        <v>223</v>
      </c>
      <c r="B4" s="68"/>
      <c r="C4" s="61">
        <v>3168</v>
      </c>
    </row>
    <row r="5" spans="1:3">
      <c r="A5" s="66" t="s">
        <v>224</v>
      </c>
      <c r="B5" s="68"/>
      <c r="C5" s="61">
        <v>1645</v>
      </c>
    </row>
    <row r="6" spans="1:3" ht="15.75" thickBot="1">
      <c r="A6" s="158" t="s">
        <v>61</v>
      </c>
      <c r="B6" s="159"/>
      <c r="C6" s="62">
        <f>SUM(C4:C5)</f>
        <v>4813</v>
      </c>
    </row>
  </sheetData>
  <mergeCells count="1">
    <mergeCell ref="A6:B6"/>
  </mergeCells>
  <phoneticPr fontId="14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FA72-5332-41FA-B057-14365432487F}">
  <dimension ref="A1:C5"/>
  <sheetViews>
    <sheetView workbookViewId="0">
      <selection activeCell="A5" sqref="A5:B5"/>
    </sheetView>
  </sheetViews>
  <sheetFormatPr defaultRowHeight="15"/>
  <cols>
    <col min="1" max="1" width="30.85546875" bestFit="1" customWidth="1"/>
    <col min="2" max="2" width="47" bestFit="1" customWidth="1"/>
    <col min="3" max="3" width="6" style="59" bestFit="1" customWidth="1"/>
  </cols>
  <sheetData>
    <row r="1" spans="1:3">
      <c r="A1" s="51" t="s">
        <v>113</v>
      </c>
    </row>
    <row r="2" spans="1:3" ht="15.75" thickBot="1"/>
    <row r="3" spans="1:3">
      <c r="A3" s="52" t="s">
        <v>55</v>
      </c>
      <c r="B3" s="53" t="s">
        <v>57</v>
      </c>
      <c r="C3" s="60" t="s">
        <v>56</v>
      </c>
    </row>
    <row r="4" spans="1:3">
      <c r="A4" s="66" t="s">
        <v>114</v>
      </c>
      <c r="B4" s="68" t="s">
        <v>232</v>
      </c>
      <c r="C4" s="61">
        <v>660</v>
      </c>
    </row>
    <row r="5" spans="1:3" ht="15.75" thickBot="1">
      <c r="A5" s="158" t="s">
        <v>61</v>
      </c>
      <c r="B5" s="159"/>
      <c r="C5" s="62">
        <f>SUM(C4:C4)</f>
        <v>660</v>
      </c>
    </row>
  </sheetData>
  <mergeCells count="1">
    <mergeCell ref="A5:B5"/>
  </mergeCells>
  <phoneticPr fontId="1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8F01-30E2-4D40-92A1-D26D6C57F108}">
  <dimension ref="A1:D16"/>
  <sheetViews>
    <sheetView workbookViewId="0">
      <selection activeCell="C17" sqref="C17"/>
    </sheetView>
  </sheetViews>
  <sheetFormatPr defaultRowHeight="15"/>
  <cols>
    <col min="1" max="1" width="35.85546875" bestFit="1" customWidth="1"/>
    <col min="2" max="2" width="31.85546875" customWidth="1"/>
    <col min="3" max="3" width="17.42578125" style="59" customWidth="1"/>
  </cols>
  <sheetData>
    <row r="1" spans="1:4">
      <c r="A1" s="51" t="s">
        <v>81</v>
      </c>
    </row>
    <row r="2" spans="1:4" ht="15.75" thickBot="1"/>
    <row r="3" spans="1:4">
      <c r="A3" s="52" t="s">
        <v>55</v>
      </c>
      <c r="B3" s="53" t="s">
        <v>57</v>
      </c>
      <c r="C3" s="60" t="s">
        <v>56</v>
      </c>
    </row>
    <row r="4" spans="1:4" ht="16.5">
      <c r="A4" s="57" t="s">
        <v>58</v>
      </c>
      <c r="B4" s="55" t="s">
        <v>155</v>
      </c>
      <c r="C4" s="61">
        <f>11000*51</f>
        <v>561000</v>
      </c>
    </row>
    <row r="5" spans="1:4" ht="16.5">
      <c r="A5" s="57" t="s">
        <v>59</v>
      </c>
      <c r="B5" s="55" t="s">
        <v>155</v>
      </c>
      <c r="C5" s="61">
        <f>11000*51</f>
        <v>561000</v>
      </c>
    </row>
    <row r="6" spans="1:4">
      <c r="A6" s="57" t="s">
        <v>60</v>
      </c>
      <c r="B6" s="56" t="s">
        <v>156</v>
      </c>
      <c r="C6" s="61">
        <f>11000*42</f>
        <v>462000</v>
      </c>
    </row>
    <row r="7" spans="1:4" ht="16.5">
      <c r="A7" s="165" t="s">
        <v>234</v>
      </c>
      <c r="B7" s="56" t="s">
        <v>235</v>
      </c>
      <c r="C7" s="61">
        <f>11000*2</f>
        <v>22000</v>
      </c>
      <c r="D7" s="51" t="s">
        <v>236</v>
      </c>
    </row>
    <row r="8" spans="1:4" ht="18.75">
      <c r="A8" s="100" t="s">
        <v>167</v>
      </c>
      <c r="B8" s="55" t="s">
        <v>62</v>
      </c>
      <c r="C8" s="61">
        <v>0</v>
      </c>
    </row>
    <row r="9" spans="1:4" ht="16.5">
      <c r="A9" s="101" t="s">
        <v>168</v>
      </c>
      <c r="B9" s="55" t="s">
        <v>62</v>
      </c>
      <c r="C9" s="61">
        <v>0</v>
      </c>
    </row>
    <row r="10" spans="1:4" ht="16.5">
      <c r="A10" s="101" t="s">
        <v>169</v>
      </c>
      <c r="B10" s="55" t="s">
        <v>62</v>
      </c>
      <c r="C10" s="61">
        <v>0</v>
      </c>
    </row>
    <row r="11" spans="1:4" ht="18.75">
      <c r="A11" s="100" t="s">
        <v>164</v>
      </c>
      <c r="B11" s="55" t="s">
        <v>62</v>
      </c>
      <c r="C11" s="61">
        <v>0</v>
      </c>
    </row>
    <row r="12" spans="1:4" ht="18.75">
      <c r="A12" s="101" t="s">
        <v>165</v>
      </c>
      <c r="B12" s="97" t="s">
        <v>157</v>
      </c>
      <c r="C12" s="61">
        <f>3500*3</f>
        <v>10500</v>
      </c>
    </row>
    <row r="13" spans="1:4" ht="18.75">
      <c r="A13" s="101" t="s">
        <v>166</v>
      </c>
      <c r="B13" s="97" t="s">
        <v>158</v>
      </c>
      <c r="C13" s="61">
        <v>0</v>
      </c>
    </row>
    <row r="14" spans="1:4" ht="15.75" thickBot="1">
      <c r="A14" s="158" t="s">
        <v>61</v>
      </c>
      <c r="B14" s="159"/>
      <c r="C14" s="62">
        <f>SUM(C4:C13)</f>
        <v>1616500</v>
      </c>
    </row>
    <row r="16" spans="1:4">
      <c r="C16" s="59">
        <f>C14-22000</f>
        <v>1594500</v>
      </c>
    </row>
  </sheetData>
  <mergeCells count="1">
    <mergeCell ref="A14:B14"/>
  </mergeCells>
  <phoneticPr fontId="14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7A0F-685D-4983-9256-8B068FA5CCDC}">
  <dimension ref="A1:C7"/>
  <sheetViews>
    <sheetView workbookViewId="0">
      <selection activeCell="G7" sqref="G7"/>
    </sheetView>
  </sheetViews>
  <sheetFormatPr defaultRowHeight="15"/>
  <cols>
    <col min="1" max="1" width="30.85546875" bestFit="1" customWidth="1"/>
    <col min="2" max="2" width="10.28515625" bestFit="1" customWidth="1"/>
    <col min="3" max="3" width="7.28515625" style="59" bestFit="1" customWidth="1"/>
  </cols>
  <sheetData>
    <row r="1" spans="1:3">
      <c r="A1" s="51" t="s">
        <v>115</v>
      </c>
    </row>
    <row r="2" spans="1:3" ht="15.75" thickBot="1"/>
    <row r="3" spans="1:3">
      <c r="A3" s="52" t="s">
        <v>55</v>
      </c>
      <c r="B3" s="53" t="s">
        <v>57</v>
      </c>
      <c r="C3" s="60" t="s">
        <v>56</v>
      </c>
    </row>
    <row r="4" spans="1:3">
      <c r="A4" s="66" t="s">
        <v>116</v>
      </c>
      <c r="B4" s="68" t="s">
        <v>117</v>
      </c>
      <c r="C4" s="61">
        <v>70000</v>
      </c>
    </row>
    <row r="5" spans="1:3">
      <c r="A5" s="66"/>
      <c r="B5" s="68"/>
      <c r="C5" s="61"/>
    </row>
    <row r="6" spans="1:3">
      <c r="A6" s="66"/>
      <c r="B6" s="68"/>
      <c r="C6" s="61"/>
    </row>
    <row r="7" spans="1:3" ht="15.75" thickBot="1">
      <c r="A7" s="158" t="s">
        <v>61</v>
      </c>
      <c r="B7" s="159"/>
      <c r="C7" s="62">
        <f>SUM(C4:C6)</f>
        <v>70000</v>
      </c>
    </row>
  </sheetData>
  <mergeCells count="1">
    <mergeCell ref="A7:B7"/>
  </mergeCells>
  <phoneticPr fontId="14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80BF4-73DF-4108-AB4F-AD6F051211A3}">
  <dimension ref="A1:C10"/>
  <sheetViews>
    <sheetView workbookViewId="0">
      <selection activeCell="C12" sqref="C12"/>
    </sheetView>
  </sheetViews>
  <sheetFormatPr defaultRowHeight="15"/>
  <cols>
    <col min="1" max="2" width="27.5703125" customWidth="1"/>
    <col min="3" max="3" width="14" style="59" customWidth="1"/>
  </cols>
  <sheetData>
    <row r="1" spans="1:3">
      <c r="A1" s="51" t="s">
        <v>80</v>
      </c>
    </row>
    <row r="2" spans="1:3" ht="15.75" thickBot="1"/>
    <row r="3" spans="1:3">
      <c r="A3" s="52" t="s">
        <v>55</v>
      </c>
      <c r="B3" s="53" t="s">
        <v>57</v>
      </c>
      <c r="C3" s="60" t="s">
        <v>56</v>
      </c>
    </row>
    <row r="4" spans="1:3">
      <c r="A4" s="66" t="s">
        <v>64</v>
      </c>
      <c r="B4" s="58" t="s">
        <v>162</v>
      </c>
      <c r="C4" s="61">
        <f>11000*41</f>
        <v>451000</v>
      </c>
    </row>
    <row r="5" spans="1:3" ht="18.75">
      <c r="A5" s="66" t="s">
        <v>160</v>
      </c>
      <c r="B5" s="97" t="s">
        <v>159</v>
      </c>
      <c r="C5" s="61">
        <f>2*8000</f>
        <v>16000</v>
      </c>
    </row>
    <row r="6" spans="1:3">
      <c r="A6" s="66" t="s">
        <v>65</v>
      </c>
      <c r="B6" s="56" t="s">
        <v>161</v>
      </c>
      <c r="C6" s="61">
        <f>3500*6</f>
        <v>21000</v>
      </c>
    </row>
    <row r="7" spans="1:3">
      <c r="A7" s="98" t="s">
        <v>163</v>
      </c>
      <c r="B7" s="99" t="s">
        <v>63</v>
      </c>
      <c r="C7" s="72">
        <v>-1000</v>
      </c>
    </row>
    <row r="8" spans="1:3" ht="15.75" thickBot="1">
      <c r="A8" s="158" t="s">
        <v>61</v>
      </c>
      <c r="B8" s="159"/>
      <c r="C8" s="62">
        <f>SUM(C4:C7)</f>
        <v>487000</v>
      </c>
    </row>
    <row r="10" spans="1:3">
      <c r="C10" s="59">
        <f>C8+'Ⅰ会費収入(振込)'!C14</f>
        <v>2103500</v>
      </c>
    </row>
  </sheetData>
  <mergeCells count="1">
    <mergeCell ref="A8:B8"/>
  </mergeCells>
  <phoneticPr fontId="14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2DA93-2C1E-44AA-BF46-299793ACF10E}">
  <sheetPr>
    <pageSetUpPr fitToPage="1"/>
  </sheetPr>
  <dimension ref="A1:D10"/>
  <sheetViews>
    <sheetView workbookViewId="0">
      <selection activeCell="A8" sqref="A8"/>
    </sheetView>
  </sheetViews>
  <sheetFormatPr defaultRowHeight="15"/>
  <cols>
    <col min="1" max="1" width="27.28515625" customWidth="1"/>
    <col min="2" max="2" width="16.140625" bestFit="1" customWidth="1"/>
    <col min="3" max="3" width="73.42578125" bestFit="1" customWidth="1"/>
    <col min="4" max="4" width="14" customWidth="1"/>
  </cols>
  <sheetData>
    <row r="1" spans="1:4">
      <c r="A1" s="51" t="s">
        <v>79</v>
      </c>
    </row>
    <row r="2" spans="1:4" ht="15.75" thickBot="1"/>
    <row r="3" spans="1:4">
      <c r="A3" s="52" t="s">
        <v>55</v>
      </c>
      <c r="B3" s="160" t="s">
        <v>57</v>
      </c>
      <c r="C3" s="161"/>
      <c r="D3" s="54" t="s">
        <v>56</v>
      </c>
    </row>
    <row r="4" spans="1:4">
      <c r="A4" s="66" t="s">
        <v>75</v>
      </c>
      <c r="B4" s="58" t="s">
        <v>66</v>
      </c>
      <c r="C4" s="64" t="s">
        <v>67</v>
      </c>
      <c r="D4" s="72">
        <v>30000</v>
      </c>
    </row>
    <row r="5" spans="1:4">
      <c r="A5" s="66" t="s">
        <v>75</v>
      </c>
      <c r="B5" s="58" t="s">
        <v>170</v>
      </c>
      <c r="C5" s="65" t="s">
        <v>68</v>
      </c>
      <c r="D5" s="61">
        <v>10000</v>
      </c>
    </row>
    <row r="6" spans="1:4">
      <c r="A6" s="66" t="s">
        <v>75</v>
      </c>
      <c r="B6" s="58" t="s">
        <v>69</v>
      </c>
      <c r="C6" s="65" t="s">
        <v>70</v>
      </c>
      <c r="D6" s="61">
        <v>10000</v>
      </c>
    </row>
    <row r="7" spans="1:4">
      <c r="A7" s="66" t="s">
        <v>75</v>
      </c>
      <c r="B7" s="58" t="s">
        <v>171</v>
      </c>
      <c r="C7" s="65" t="s">
        <v>172</v>
      </c>
      <c r="D7" s="61">
        <v>11000</v>
      </c>
    </row>
    <row r="8" spans="1:4">
      <c r="A8" s="66" t="s">
        <v>75</v>
      </c>
      <c r="B8" s="58" t="s">
        <v>71</v>
      </c>
      <c r="C8" s="65" t="s">
        <v>72</v>
      </c>
      <c r="D8" s="61">
        <v>10000</v>
      </c>
    </row>
    <row r="9" spans="1:4">
      <c r="A9" s="66" t="s">
        <v>75</v>
      </c>
      <c r="B9" s="58" t="s">
        <v>73</v>
      </c>
      <c r="C9" s="65" t="s">
        <v>74</v>
      </c>
      <c r="D9" s="61">
        <v>10000</v>
      </c>
    </row>
    <row r="10" spans="1:4" ht="15.75" thickBot="1">
      <c r="A10" s="158" t="s">
        <v>61</v>
      </c>
      <c r="B10" s="162"/>
      <c r="C10" s="159"/>
      <c r="D10" s="62">
        <f>SUM(D4:D9)</f>
        <v>81000</v>
      </c>
    </row>
  </sheetData>
  <mergeCells count="2">
    <mergeCell ref="B3:C3"/>
    <mergeCell ref="A10:C10"/>
  </mergeCells>
  <phoneticPr fontId="14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3705-EC45-4D2C-864D-86D5209208F8}">
  <sheetPr>
    <pageSetUpPr fitToPage="1"/>
  </sheetPr>
  <dimension ref="A1:D7"/>
  <sheetViews>
    <sheetView workbookViewId="0">
      <selection activeCell="E12" sqref="E12"/>
    </sheetView>
  </sheetViews>
  <sheetFormatPr defaultRowHeight="15"/>
  <cols>
    <col min="1" max="1" width="27.28515625" customWidth="1"/>
    <col min="2" max="2" width="74" bestFit="1" customWidth="1"/>
    <col min="3" max="3" width="14" customWidth="1"/>
  </cols>
  <sheetData>
    <row r="1" spans="1:4">
      <c r="A1" s="51" t="s">
        <v>78</v>
      </c>
    </row>
    <row r="2" spans="1:4" ht="15.75" thickBot="1"/>
    <row r="3" spans="1:4">
      <c r="A3" s="52" t="s">
        <v>55</v>
      </c>
      <c r="B3" s="53" t="s">
        <v>57</v>
      </c>
      <c r="C3" s="54" t="s">
        <v>56</v>
      </c>
    </row>
    <row r="4" spans="1:4">
      <c r="A4" s="66" t="s">
        <v>76</v>
      </c>
      <c r="B4" s="58" t="s">
        <v>173</v>
      </c>
      <c r="C4" s="61">
        <v>85000</v>
      </c>
      <c r="D4" s="51" t="s">
        <v>175</v>
      </c>
    </row>
    <row r="5" spans="1:4">
      <c r="A5" s="66"/>
      <c r="B5" s="58"/>
      <c r="C5" s="61"/>
      <c r="D5" s="51"/>
    </row>
    <row r="6" spans="1:4">
      <c r="A6" s="66" t="s">
        <v>76</v>
      </c>
      <c r="B6" s="58" t="s">
        <v>176</v>
      </c>
      <c r="C6" s="61">
        <v>14000</v>
      </c>
      <c r="D6" s="51" t="s">
        <v>174</v>
      </c>
    </row>
    <row r="7" spans="1:4" ht="15.75" thickBot="1">
      <c r="A7" s="158" t="s">
        <v>61</v>
      </c>
      <c r="B7" s="162"/>
      <c r="C7" s="67">
        <f>SUM(C4:C6)</f>
        <v>99000</v>
      </c>
    </row>
  </sheetData>
  <mergeCells count="1">
    <mergeCell ref="A7:B7"/>
  </mergeCells>
  <phoneticPr fontId="14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BBBC-9357-4F2D-ABE2-BA4F8DDDE7DE}">
  <dimension ref="A1:C5"/>
  <sheetViews>
    <sheetView workbookViewId="0">
      <selection activeCell="C5" sqref="C5"/>
    </sheetView>
  </sheetViews>
  <sheetFormatPr defaultRowHeight="15"/>
  <cols>
    <col min="1" max="2" width="27.85546875" customWidth="1"/>
    <col min="3" max="3" width="14" customWidth="1"/>
  </cols>
  <sheetData>
    <row r="1" spans="1:3">
      <c r="A1" s="51" t="s">
        <v>82</v>
      </c>
    </row>
    <row r="2" spans="1:3" ht="15.75" thickBot="1"/>
    <row r="3" spans="1:3">
      <c r="A3" s="52" t="s">
        <v>55</v>
      </c>
      <c r="B3" s="53" t="s">
        <v>57</v>
      </c>
      <c r="C3" s="54" t="s">
        <v>56</v>
      </c>
    </row>
    <row r="4" spans="1:3">
      <c r="A4" s="66" t="s">
        <v>77</v>
      </c>
      <c r="B4" s="58"/>
      <c r="C4" s="61">
        <v>0</v>
      </c>
    </row>
    <row r="5" spans="1:3" ht="15.75" thickBot="1">
      <c r="A5" s="158" t="s">
        <v>61</v>
      </c>
      <c r="B5" s="159"/>
      <c r="C5" s="62">
        <f>SUM(C4:C4)</f>
        <v>0</v>
      </c>
    </row>
  </sheetData>
  <mergeCells count="1">
    <mergeCell ref="A5:B5"/>
  </mergeCells>
  <phoneticPr fontId="14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667C-E0FC-4423-8592-CBE2ADA3C86C}">
  <dimension ref="A1:D6"/>
  <sheetViews>
    <sheetView workbookViewId="0">
      <selection activeCell="D4" sqref="D4:D5"/>
    </sheetView>
  </sheetViews>
  <sheetFormatPr defaultRowHeight="15"/>
  <cols>
    <col min="1" max="2" width="27.85546875" customWidth="1"/>
    <col min="3" max="3" width="14" customWidth="1"/>
  </cols>
  <sheetData>
    <row r="1" spans="1:4">
      <c r="A1" s="51" t="s">
        <v>83</v>
      </c>
    </row>
    <row r="2" spans="1:4" ht="15.75" thickBot="1"/>
    <row r="3" spans="1:4">
      <c r="A3" s="52" t="s">
        <v>55</v>
      </c>
      <c r="B3" s="53" t="s">
        <v>57</v>
      </c>
      <c r="C3" s="54" t="s">
        <v>56</v>
      </c>
    </row>
    <row r="4" spans="1:4">
      <c r="A4" s="66" t="s">
        <v>178</v>
      </c>
      <c r="B4" s="58" t="s">
        <v>179</v>
      </c>
      <c r="C4" s="61">
        <v>20000</v>
      </c>
      <c r="D4" s="51"/>
    </row>
    <row r="5" spans="1:4">
      <c r="A5" s="66" t="s">
        <v>180</v>
      </c>
      <c r="B5" s="58" t="s">
        <v>181</v>
      </c>
      <c r="C5" s="61">
        <v>17500</v>
      </c>
      <c r="D5" s="51"/>
    </row>
    <row r="6" spans="1:4" ht="15.75" thickBot="1">
      <c r="A6" s="158" t="s">
        <v>61</v>
      </c>
      <c r="B6" s="159"/>
      <c r="C6" s="62">
        <f>SUM(C4:C5)</f>
        <v>37500</v>
      </c>
    </row>
  </sheetData>
  <mergeCells count="1">
    <mergeCell ref="A6:B6"/>
  </mergeCells>
  <phoneticPr fontId="14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547A3-6889-43EA-9D0E-7BE46B4D5FAF}">
  <sheetPr>
    <pageSetUpPr fitToPage="1"/>
  </sheetPr>
  <dimension ref="A1:D7"/>
  <sheetViews>
    <sheetView workbookViewId="0">
      <selection activeCell="A6" sqref="A6"/>
    </sheetView>
  </sheetViews>
  <sheetFormatPr defaultRowHeight="15"/>
  <cols>
    <col min="1" max="1" width="30.85546875" bestFit="1" customWidth="1"/>
    <col min="2" max="2" width="64.140625" bestFit="1" customWidth="1"/>
    <col min="3" max="3" width="27.5703125" style="59" customWidth="1"/>
  </cols>
  <sheetData>
    <row r="1" spans="1:4">
      <c r="A1" s="51" t="s">
        <v>84</v>
      </c>
    </row>
    <row r="2" spans="1:4" ht="15.75" thickBot="1"/>
    <row r="3" spans="1:4">
      <c r="A3" s="52" t="s">
        <v>55</v>
      </c>
      <c r="B3" s="53" t="s">
        <v>57</v>
      </c>
      <c r="C3" s="60" t="s">
        <v>56</v>
      </c>
    </row>
    <row r="4" spans="1:4">
      <c r="A4" s="57" t="s">
        <v>85</v>
      </c>
      <c r="B4" s="68" t="s">
        <v>184</v>
      </c>
      <c r="C4" s="61">
        <v>238788</v>
      </c>
      <c r="D4" s="102">
        <f>265320*0.9</f>
        <v>238788</v>
      </c>
    </row>
    <row r="5" spans="1:4">
      <c r="A5" s="57" t="s">
        <v>183</v>
      </c>
      <c r="B5" s="68" t="s">
        <v>185</v>
      </c>
      <c r="C5" s="61">
        <f>26334+8712</f>
        <v>35046</v>
      </c>
      <c r="D5">
        <f>29260*0.9</f>
        <v>26334</v>
      </c>
    </row>
    <row r="6" spans="1:4" ht="18.75">
      <c r="A6" s="71" t="s">
        <v>86</v>
      </c>
      <c r="B6" s="63" t="s">
        <v>182</v>
      </c>
      <c r="C6" s="61">
        <f>7500*201</f>
        <v>1507500</v>
      </c>
    </row>
    <row r="7" spans="1:4" ht="15.75" thickBot="1">
      <c r="A7" s="158" t="s">
        <v>61</v>
      </c>
      <c r="B7" s="159"/>
      <c r="C7" s="62">
        <f>SUM(C4:C6)</f>
        <v>1781334</v>
      </c>
    </row>
  </sheetData>
  <mergeCells count="1">
    <mergeCell ref="A7:B7"/>
  </mergeCells>
  <phoneticPr fontId="14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EF7B8-C7CF-45D9-ADE5-D53AAC67CC02}">
  <sheetPr>
    <pageSetUpPr fitToPage="1"/>
  </sheetPr>
  <dimension ref="A1:E17"/>
  <sheetViews>
    <sheetView topLeftCell="B1" workbookViewId="0">
      <selection activeCell="B18" sqref="B18"/>
    </sheetView>
  </sheetViews>
  <sheetFormatPr defaultRowHeight="15"/>
  <cols>
    <col min="1" max="1" width="30.85546875" bestFit="1" customWidth="1"/>
    <col min="2" max="2" width="64.140625" bestFit="1" customWidth="1"/>
    <col min="3" max="3" width="27.5703125" style="59" customWidth="1"/>
  </cols>
  <sheetData>
    <row r="1" spans="1:5">
      <c r="A1" s="51" t="s">
        <v>87</v>
      </c>
    </row>
    <row r="2" spans="1:5" ht="15.75" thickBot="1"/>
    <row r="3" spans="1:5">
      <c r="A3" s="52" t="s">
        <v>55</v>
      </c>
      <c r="B3" s="53" t="s">
        <v>57</v>
      </c>
      <c r="C3" s="60" t="s">
        <v>56</v>
      </c>
    </row>
    <row r="4" spans="1:5">
      <c r="A4" s="66" t="s">
        <v>88</v>
      </c>
      <c r="B4" s="68" t="s">
        <v>89</v>
      </c>
      <c r="C4" s="61">
        <v>162030</v>
      </c>
    </row>
    <row r="5" spans="1:5">
      <c r="A5" s="71"/>
      <c r="B5" s="105" t="s">
        <v>198</v>
      </c>
      <c r="C5" s="61"/>
    </row>
    <row r="6" spans="1:5" ht="15.75" thickBot="1">
      <c r="A6" s="158" t="s">
        <v>61</v>
      </c>
      <c r="B6" s="159"/>
      <c r="C6" s="62">
        <f>SUM(C4:C5)</f>
        <v>162030</v>
      </c>
    </row>
    <row r="7" spans="1:5">
      <c r="C7" s="103" t="s">
        <v>188</v>
      </c>
      <c r="D7" s="102" t="s">
        <v>187</v>
      </c>
    </row>
    <row r="8" spans="1:5">
      <c r="B8" s="51" t="s">
        <v>186</v>
      </c>
      <c r="C8" s="59">
        <v>22000</v>
      </c>
      <c r="D8" s="59">
        <f>C8*0.9</f>
        <v>19800</v>
      </c>
      <c r="E8" s="104">
        <f>D8</f>
        <v>19800</v>
      </c>
    </row>
    <row r="9" spans="1:5">
      <c r="B9" s="51" t="s">
        <v>189</v>
      </c>
      <c r="C9" s="59">
        <v>44000</v>
      </c>
      <c r="D9" s="59">
        <f t="shared" ref="D9:D14" si="0">C9*0.9</f>
        <v>39600</v>
      </c>
      <c r="E9" s="104">
        <f t="shared" ref="E9:E14" si="1">D9</f>
        <v>39600</v>
      </c>
    </row>
    <row r="10" spans="1:5">
      <c r="B10" s="51" t="s">
        <v>190</v>
      </c>
      <c r="C10" s="59">
        <v>11000</v>
      </c>
      <c r="D10" s="59">
        <f t="shared" si="0"/>
        <v>9900</v>
      </c>
      <c r="E10" s="104">
        <f t="shared" si="1"/>
        <v>9900</v>
      </c>
    </row>
    <row r="11" spans="1:5">
      <c r="B11" s="51" t="s">
        <v>191</v>
      </c>
      <c r="C11" s="59">
        <v>19800</v>
      </c>
      <c r="D11" s="59">
        <f t="shared" si="0"/>
        <v>17820</v>
      </c>
      <c r="E11" s="104">
        <f t="shared" si="1"/>
        <v>17820</v>
      </c>
    </row>
    <row r="12" spans="1:5">
      <c r="B12" s="102" t="s">
        <v>192</v>
      </c>
      <c r="C12" s="59">
        <v>12100</v>
      </c>
      <c r="D12" s="59">
        <f t="shared" si="0"/>
        <v>10890</v>
      </c>
      <c r="E12" s="104">
        <f t="shared" si="1"/>
        <v>10890</v>
      </c>
    </row>
    <row r="13" spans="1:5">
      <c r="B13" s="51" t="s">
        <v>193</v>
      </c>
      <c r="C13" s="59">
        <v>2420</v>
      </c>
      <c r="D13" s="59">
        <f t="shared" si="0"/>
        <v>2178</v>
      </c>
      <c r="E13" s="104">
        <f t="shared" si="1"/>
        <v>2178</v>
      </c>
    </row>
    <row r="14" spans="1:5">
      <c r="B14" s="102" t="s">
        <v>194</v>
      </c>
      <c r="C14" s="59">
        <v>8800</v>
      </c>
      <c r="D14" s="59">
        <f t="shared" si="0"/>
        <v>7920</v>
      </c>
      <c r="E14" s="104">
        <f t="shared" si="1"/>
        <v>7920</v>
      </c>
    </row>
    <row r="15" spans="1:5">
      <c r="B15" s="102" t="s">
        <v>196</v>
      </c>
      <c r="C15" s="59">
        <v>14300</v>
      </c>
      <c r="D15" s="103" t="s">
        <v>195</v>
      </c>
      <c r="E15" s="104">
        <f>C15</f>
        <v>14300</v>
      </c>
    </row>
    <row r="16" spans="1:5">
      <c r="B16" s="51" t="s">
        <v>197</v>
      </c>
      <c r="C16" s="59">
        <v>39622</v>
      </c>
      <c r="D16" s="103" t="s">
        <v>195</v>
      </c>
      <c r="E16" s="104">
        <f>C16</f>
        <v>39622</v>
      </c>
    </row>
    <row r="17" spans="2:5">
      <c r="B17" s="51" t="s">
        <v>61</v>
      </c>
      <c r="E17" s="104">
        <f>SUM(E8:E16)</f>
        <v>162030</v>
      </c>
    </row>
  </sheetData>
  <mergeCells count="1">
    <mergeCell ref="A6:B6"/>
  </mergeCells>
  <phoneticPr fontId="1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57回決算書 </vt:lpstr>
      <vt:lpstr>Ⅰ会費収入(振込)</vt:lpstr>
      <vt:lpstr>Ⅰ会費収入(当日払い)</vt:lpstr>
      <vt:lpstr>Ⅱ-1ご祝儀・寄付</vt:lpstr>
      <vt:lpstr>Ⅱ‐2寄付</vt:lpstr>
      <vt:lpstr>Ⅱ‐5預金利息</vt:lpstr>
      <vt:lpstr>Ⅱ‐7記念品販売</vt:lpstr>
      <vt:lpstr>Ⅲ-1総会・懇親会費用</vt:lpstr>
      <vt:lpstr>Ⅲ-2会場設営費</vt:lpstr>
      <vt:lpstr>Ⅲ-3案内状費用</vt:lpstr>
      <vt:lpstr>Ⅲ-4来賓宿泊費・お土産</vt:lpstr>
      <vt:lpstr>Ⅲ-5来賓お車代</vt:lpstr>
      <vt:lpstr>Ⅲ-6イベント代</vt:lpstr>
      <vt:lpstr>Ⅲ-7配布資料印刷代</vt:lpstr>
      <vt:lpstr>Ⅲ-9諸雑費</vt:lpstr>
      <vt:lpstr>Ⅳ-1交通費</vt:lpstr>
      <vt:lpstr>Ⅳ-2通信費・送料</vt:lpstr>
      <vt:lpstr>Ⅳ-4文具・消耗品費</vt:lpstr>
      <vt:lpstr>Ⅳ-5振込手数料</vt:lpstr>
      <vt:lpstr>Ⅳ-8引継会費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好文</dc:creator>
  <cp:lastModifiedBy>渡 神保</cp:lastModifiedBy>
  <cp:lastPrinted>2023-10-02T11:25:33Z</cp:lastPrinted>
  <dcterms:created xsi:type="dcterms:W3CDTF">2011-03-26T21:33:21Z</dcterms:created>
  <dcterms:modified xsi:type="dcterms:W3CDTF">2024-09-14T08:19:14Z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